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075"/>
  </bookViews>
  <sheets>
    <sheet name="最高限价平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FD8E70E1B1F45A198BDA419BC927E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84070" y="3152140"/>
          <a:ext cx="1259840" cy="709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89515B05F8D4F58BF51CCA7DDBC37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738630" y="993775"/>
          <a:ext cx="1648460" cy="1379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6834E28715E499D9885B0F7779B3355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297430" y="5126990"/>
          <a:ext cx="1019810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17AFA9EFBA1146649803855A3819559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52015" y="6949440"/>
          <a:ext cx="1019810" cy="66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4E3B684BE468418882A897C764EA6154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2118360" y="8775700"/>
          <a:ext cx="9906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CB1113557094EFD99E5826FF6E7B2CE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2095500" y="10515600"/>
          <a:ext cx="100076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4F21E6AE473446C96A9F1CC44C1565B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1704975" y="13731875"/>
          <a:ext cx="1009650" cy="543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FEE145D5BC214C719777287121A0E486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1950085" y="16118840"/>
          <a:ext cx="1028700" cy="476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B96CFFA03124416866150E2A2289438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2051050" y="17713960"/>
          <a:ext cx="1009650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D7878D4436941F1985B27B754371025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2073275" y="20231100"/>
          <a:ext cx="101981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482545A68604D14BB5E03FC05415FC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1849755" y="22134830"/>
          <a:ext cx="1019810" cy="1286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79D5476BF30740EFBF7FD957A27C3F30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1927860" y="23898860"/>
          <a:ext cx="101981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C77C4EA391C400F8BDCCF07686B0D71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1704975" y="25485725"/>
          <a:ext cx="1019810" cy="1324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6BEFBD1AE63848E896C2B66DD7E1FD18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1704975" y="27028775"/>
          <a:ext cx="100965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DCC4F5DB4874457CA11CDF8937495B21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1882775" y="29146500"/>
          <a:ext cx="1019810" cy="391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6C21CB1E0E624A7B9B4730BCABA78E75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1704975" y="30876875"/>
          <a:ext cx="1009650" cy="57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8C91C34C1EE435780A8D1C51F42BD7F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1704975" y="31943675"/>
          <a:ext cx="1019810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A585244DED3349B6903C9185B462A735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2006600" y="33904555"/>
          <a:ext cx="962660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6686CE703B60484E89D55D20988DDCF3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1704975" y="35486975"/>
          <a:ext cx="962660" cy="905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B9987DE760ED4750A5623E86C1F0AAF9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1704975" y="37315775"/>
          <a:ext cx="1009650" cy="83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206E79419D64B16A2195C4B3D162EF8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1704975" y="39296975"/>
          <a:ext cx="101981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BEB3509484F040F5BC835809150688EF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1704975" y="41278175"/>
          <a:ext cx="1019810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0C656B3211354D3895D1D6D722DBF6EA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1704975" y="42706925"/>
          <a:ext cx="101981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51CF3C688123436194D27DB6134E8D3D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1704975" y="44383325"/>
          <a:ext cx="79121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6DD713DAD3814C3B97F79C2618000D6A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1704975" y="46059725"/>
          <a:ext cx="1019810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99F7B370F6B0422BA340F33EE4E1D1A8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1704975" y="47736125"/>
          <a:ext cx="1019810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E483868822ED47B6B26F11D4C8158E19" descr="IMG_26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04975" y="49412525"/>
          <a:ext cx="591185" cy="873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91C92F2BAEA34696872AE2B697B6EC8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04975" y="50339625"/>
          <a:ext cx="838200" cy="116268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1A7F905E063446EFA4421192E1B8355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1704975" y="51952525"/>
          <a:ext cx="762000" cy="1276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80DA768ACF994A84B5E60D72DB30D49E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1704975" y="53012975"/>
          <a:ext cx="772160" cy="1210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42C2EE4D46B941B8BD31AA221DF88224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1704975" y="54289325"/>
          <a:ext cx="838200" cy="1286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182B6DADCD3948CFB953E8AC70EFDAAC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1704975" y="56175275"/>
          <a:ext cx="95250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58A0BBCCA21F4C19BF1B9B42A66BABD1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1704975" y="57108725"/>
          <a:ext cx="83820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89696A8C1E9D4A8884DFC00C20EEAA03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1704975" y="57908825"/>
          <a:ext cx="60071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15C9E11B552E4AC282460B13A638903C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1704975" y="58708925"/>
          <a:ext cx="695960" cy="962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B0FB9A5613D742CEB39D2883492ADF25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1704975" y="59642375"/>
          <a:ext cx="1019810" cy="1134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891BEBDEE3284BF09AF83CFE4539D0AF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1704975" y="60861575"/>
          <a:ext cx="1019810" cy="1591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80EC74A7D1E649E49E9260AEDA9DD0B3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1704975" y="62080775"/>
          <a:ext cx="1009650" cy="83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9E3EB279ECCF42CA8C116BBF221533FC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1704975" y="63909575"/>
          <a:ext cx="1000760" cy="87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8259D4EDAAE5434FA99EC0BB7E22D27C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1704975" y="65662175"/>
          <a:ext cx="990600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4041404C0A8A4E26A0BB6C7F173F3E1E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1704975" y="67490975"/>
          <a:ext cx="971550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C53AB16D36864686A3D8A3E3DED7C087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1704975" y="68513325"/>
          <a:ext cx="734060" cy="676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A93CC56ABA1640EB87BB8CD90A9C885A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1704975" y="69942075"/>
          <a:ext cx="914400" cy="100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71101D1A20C94A219FB5341706626723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1704975" y="71370825"/>
          <a:ext cx="1019810" cy="70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46CD5BCD37F44ED8A5C4C846C5611D05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1704975" y="72913875"/>
          <a:ext cx="1019810" cy="1447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DE2065EBE47B4C0D8E7126F0AD4DB025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1926590" y="75188445"/>
          <a:ext cx="1019810" cy="1009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D3CDD9CB4D0441EDB86A97BC2D630CB7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1994535" y="76735940"/>
          <a:ext cx="924560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06955FE3E5244F3CA8443FEB66F9BDFA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1704975" y="77962125"/>
          <a:ext cx="971550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2E25BB0FB96E40539286C64643735AF3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1704975" y="79505175"/>
          <a:ext cx="100965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03043769D7842E3BCCEA30A513B673B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1704975" y="80571975"/>
          <a:ext cx="1000760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4972C69B3C6419ABF5372859DAD967E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1704975" y="81638775"/>
          <a:ext cx="1009650" cy="108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C93523ACFF784F68B42B232E29136119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1704975" y="83639025"/>
          <a:ext cx="990600" cy="1524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6614B99250D449E28BDD8FBF6B5ED7D9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1704975" y="85182075"/>
          <a:ext cx="95250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780107C5484C41F08DC6C72F62ABF76B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1704975" y="86725125"/>
          <a:ext cx="952500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EE5FF51EA4E14DC196E7B7B5AD8B980C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1704975" y="88268175"/>
          <a:ext cx="990600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D531DD52C2644B7386FB61D4CCE5E541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1704975" y="89982675"/>
          <a:ext cx="1000760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81F8259FA7084403817EED8C323B1235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1704975" y="91697175"/>
          <a:ext cx="981710" cy="1210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07FBB9C79A554C1FA77803D75450F5B6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1704975" y="93068775"/>
          <a:ext cx="990600" cy="8674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4D8DAB7D131B47EB95D03C782C5DFF2F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1704975" y="94611825"/>
          <a:ext cx="990600" cy="116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BAD9EEBCBDC7401BAEC150E83B694803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1704975" y="96154875"/>
          <a:ext cx="981710" cy="848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A298CBD81AA84557BBDBCA8F2F6A5C8E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1704975" y="97831275"/>
          <a:ext cx="990600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70CEE806978342AEB32B0B3F76B682ED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1704975" y="99545775"/>
          <a:ext cx="1009650" cy="87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0AD313B07CD84105BAFCC53E1806AAC6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1704975" y="101412675"/>
          <a:ext cx="723900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36C49A0489E24CCAAA7C1C18ED2EB20F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1704975" y="102479475"/>
          <a:ext cx="742950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46C995E596C045B2898CA8B953B652E6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1704975" y="103241475"/>
          <a:ext cx="1000760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CACD8754864E45AFB47A7B21403554B3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704975" y="105127425"/>
          <a:ext cx="638810" cy="51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A8652697D91B41E48CC8B2204AFD26B4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704975" y="105984675"/>
          <a:ext cx="505460" cy="43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706BD09BD845447497EFCEDA4D5C5D95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704975" y="106556175"/>
          <a:ext cx="85725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C82C73AD9A704C038925C4AFB8BCB13A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704975" y="107413425"/>
          <a:ext cx="100965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82AFE2319DF345E29F91777777961DB1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704975" y="109108875"/>
          <a:ext cx="1019810" cy="10198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<sst xmlns="http://schemas.openxmlformats.org/spreadsheetml/2006/main" count="410" uniqueCount="192">
  <si>
    <t>采购需求及主要参数、最高限价表</t>
  </si>
  <si>
    <t>序号</t>
  </si>
  <si>
    <t>产品名称</t>
  </si>
  <si>
    <t>参考图片</t>
  </si>
  <si>
    <t>规格（mm)</t>
  </si>
  <si>
    <t>主要技术参数及功能要求（包括性能、材料、结构、外观、安全等）</t>
  </si>
  <si>
    <t>最高限价（不含税）</t>
  </si>
  <si>
    <t>备注</t>
  </si>
  <si>
    <t>班台</t>
  </si>
  <si>
    <t>2600*1900*750</t>
  </si>
  <si>
    <t>1、基材：采用优质25mmE0级浸渍胶膜纸饰面刨花板，桌面邊沿厚50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</si>
  <si>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2、胶水：采用优质粘胶剂，符合GB 18583-2008《室内装饰装修材料 胶粘剂中有害物质限量》标准；其中游离甲醛：≤0.1%g/kg；苯：未检出；甲苯+二甲苯：≤10g/kg；总挥发性有机物：≤48g/L；</t>
  </si>
  <si>
    <t>3、封边：采用优质封边条，封边条厚度不低于0.6mm，自动封边机进行封边处理，坚固耐用，防止因温差大的情况下使水分入侵，造成变形开裂，符合QB/T 4463-2013 《家具用封边条技术要求》标准,甲醛释放量（mg/L）≤0.1mg/L；</t>
  </si>
  <si>
    <t>4、五金配件：采用优质三合一连接件；</t>
  </si>
  <si>
    <t>2400*1900*760</t>
  </si>
  <si>
    <t>2000*1650*760</t>
  </si>
  <si>
    <r>
      <rPr>
        <sz val="9"/>
        <color rgb="FF000000"/>
        <rFont val="方正仿宋_GBK"/>
        <charset val="134"/>
      </rPr>
      <t>1、基材：采用优质25mmE0级浸渍胶膜纸饰面刨花板，桌面邊沿厚50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方正仿宋_GBK"/>
        <charset val="134"/>
      </rPr>
      <t>）≤0.065；</t>
    </r>
  </si>
  <si>
    <t>会议桌</t>
  </si>
  <si>
    <t>2400*1200*750</t>
  </si>
  <si>
    <t>主任桌</t>
  </si>
  <si>
    <t>1600*800*750</t>
  </si>
  <si>
    <t>1、基材：采用优质E0级浸渍胶膜纸饰面刨花板，桌面厚度25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</si>
  <si>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办公桌</t>
  </si>
  <si>
    <t>1400*600*750</t>
  </si>
  <si>
    <t>1、基材：采用优质E0级浸渍胶膜纸饰面刨花板，桌面厚度25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提供第三方检测机构出具的委托单位为政府质量管理职能部门的“浸渍胶膜纸饰面刨花板”的检验报告；</t>
  </si>
  <si>
    <t>★2、胶水：采用优质粘胶剂，符合GB 18583-2008《室内装饰装修材料 胶粘剂中有害物质限量》标准；其中游离甲醛：≤0.1%g/kg；苯：未检出；甲苯+二甲苯：≤10g/kg；总挥发性有机物：≤48g/L；提供第三方检验机构出具的满足上述要求的“粘胶剂”检验报告；</t>
  </si>
  <si>
    <t>★3、封边：采用优质封边条，封边条厚度不低于0.6mm，自动封边机进行封边处理，坚固耐用，防止因温差大的情况下使水分入侵，造成变形开裂，符合QB/T 4463-2013 《家具用封边条技术要求》标准,甲醛释放量（mg/L）≤0.1mg/L；提供第三方检验机构出具的满足上述要求的“封边条”检验报告；</t>
  </si>
  <si>
    <t>★5、成品：耐干热4级；耐湿热4级；耐划痕，加载1.5N。表面无大于90%的连续划痕或表面装饰花纹无破坏现象；耐污染性，丙酮4级、25%氢氧化钠溶液5级、30%双氧水溶液4级、鞋油4级；甲醛释放量（mg、/L）≤0.8；提供第三方检测机构出具的委托单位为政府质量管理职能部门的“办公桌”的成品检验报告；</t>
  </si>
  <si>
    <t>会议条桌</t>
  </si>
  <si>
    <t>1200*400*750</t>
  </si>
  <si>
    <t>4、钢制脚架：采用优质1.2mm厚钢管，符合HJ2547-2016《环境标志产品技术要求家具》标准；其中可迁移无素：锑（Sb）未检出，砷（As)未检出，钡（Ba)≤1000mg/kg，镉（Cd)未检出，铬（Cr)≤30mg/kg，铅（Pb）≤58mg/kg，汞（Hg）未检出，硒（Se）未</t>
  </si>
  <si>
    <t>主席桌</t>
  </si>
  <si>
    <t>1400*500*760</t>
  </si>
  <si>
    <t>条桌</t>
  </si>
  <si>
    <t>1800*400*760</t>
  </si>
  <si>
    <t>4、钢制脚架：采用优质1.2mm厚钢管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</si>
  <si>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小会议桌</t>
  </si>
  <si>
    <t>2400*1100*760</t>
  </si>
  <si>
    <t>1、基材：采用优质E0级浸渍胶膜纸饰面刨花板，桌面厚度25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</si>
  <si>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4、钢制脚架：采用优质30mm*60mm矩形钢管，管壁厚1.2mm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</si>
  <si>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★5、成品需依据金属家具产品质量监督抽查实施细则，符合GB 18580-2017《室内装饰装修材料 人造板及其制品中甲醛释放限量》标准；其中人造板部件甲醛释放量（mg/m³）：≤0.085；冲击强度：冲击高度400mm，应无剥落、裂纹、皱纹；稳定性：垂直加载稳定性，应无倾翻，垂直和水平加载稳定性，应无倾翻；耐腐蚀：100h内，观察在溶液中样板上划道两侧3mm以外，应无鼓泡产生；100h后，检测划道两侧3mm以外，应无锈迹、剥落、起皱、变色和失光等现象；耐湿热应不低于3级，耐干热应不低于3级；提供第三方检测机构出具的委托单位为政府质量管理职能部门的“会议桌”的检验报告；</t>
  </si>
  <si>
    <t>2800*1400*750</t>
  </si>
  <si>
    <t>1、基材：采用优质E0级浸渍胶膜纸饰面刨花板，桌面厚度40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</si>
  <si>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2200*1100*750</t>
  </si>
  <si>
    <t>4、钢制脚架：采用优质50mm*50mm方形钢管，管壁厚1.2mm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</si>
  <si>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3200*1500*750</t>
  </si>
  <si>
    <t>1、基材：采用优质E0级浸渍胶膜纸饰面刨花板，桌面厚度40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</si>
  <si>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3600*1400*750</t>
  </si>
  <si>
    <t>长条桌</t>
  </si>
  <si>
    <t>3600*400*750</t>
  </si>
  <si>
    <t>4、钢制脚架：采用优质40mm*40mm方形钢管，管壁厚1.2mm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</si>
  <si>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茶几</t>
  </si>
  <si>
    <t>1400*700*450</t>
  </si>
  <si>
    <t>1、基材：采用优质E0级浸渍胶膜纸饰面刨花板，台面厚度25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</si>
  <si>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会客桌</t>
  </si>
  <si>
    <t>800*750</t>
  </si>
  <si>
    <t>4、钢制脚架：采用优质钢管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</si>
  <si>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洽谈桌</t>
  </si>
  <si>
    <t>屏风位</t>
  </si>
  <si>
    <t>1500*1500*1100</t>
  </si>
  <si>
    <r>
      <rPr>
        <sz val="9"/>
        <color rgb="FF000000"/>
        <rFont val="方正仿宋_GBK"/>
        <charset val="134"/>
      </rPr>
      <t>1、</t>
    </r>
    <r>
      <rPr>
        <sz val="9"/>
        <color rgb="FF000000"/>
        <rFont val="方正仿宋_GBK"/>
        <charset val="134"/>
      </rPr>
      <t>屏风框架：采用铝材框架，金属电镀层，耐腐蚀，抗盐雾，无锈点，结构稳固；符合QB/T3827-1999《轻工产品金属镀层和化学处理层的耐腐蚀试验方法 乙酸盐雾实验（ASS）法》、QB/T3832-1999《轻工产品金属镀层腐蚀试验结果的评价》标准；其中金属喷漆（塑）涂层：硬度≥4H，冲击强度400mm应无剥落、裂纹、皱纹；可溶性铅（mg/kg）≤2.4，镉（mg/kg）≤3.0，铬（mg/kg）≤2.3，汞（mg/kg）≤2.0；乙酸盐雾试验（ASS）：连续喷雾18h，镀（涂）层本身耐腐蚀等级10级；</t>
    </r>
  </si>
  <si>
    <r>
      <rPr>
        <sz val="9"/>
        <color rgb="FF000000"/>
        <rFont val="方正仿宋_GBK"/>
        <charset val="134"/>
      </rPr>
      <t>2、</t>
    </r>
    <r>
      <rPr>
        <sz val="9"/>
        <color rgb="FF000000"/>
        <rFont val="方正仿宋_GBK"/>
        <charset val="134"/>
      </rPr>
      <t>基材：采用优质E0级浸渍胶膜纸饰面刨花板，桌面厚度25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  </r>
  </si>
  <si>
    <r>
      <rPr>
        <sz val="9"/>
        <color rgb="FF000000"/>
        <rFont val="方正仿宋_GBK"/>
        <charset val="134"/>
      </rPr>
      <t>3、</t>
    </r>
    <r>
      <rPr>
        <sz val="9"/>
        <color rgb="FF000000"/>
        <rFont val="方正仿宋_GBK"/>
        <charset val="134"/>
      </rPr>
      <t>胶水：采用优质粘胶剂，符合GB 18583-2008《室内装饰装修材料 胶粘剂中有害物质限量》标准；其中游离甲醛：≤0.1%g/kg；苯：未检出；甲苯+二甲苯：≤10g/kg；总挥发性有机物：≤48g/L；</t>
    </r>
  </si>
  <si>
    <t>4、封边：采用优质封边条，封边条厚度不低于0.6mm，自动封边机进行封边处理，坚固耐用，防止因温差大的情况下使水分入侵，造成变形开裂，符合QB/T 4463-2013 《家具用封边条技术要求》标准,甲醛释放量（mg/L）≤0.1mg/L；</t>
  </si>
  <si>
    <t>1800*1500*750</t>
  </si>
  <si>
    <t>4、屏风框架：采用铝材框架，金属电镀层，耐腐蚀，抗盐雾，无锈点，结构稳固；符合QB/T3827-1999《轻工产品金属镀层和化学处理层的耐腐蚀试验方法 乙酸盐雾实验（ASS）法》、QB/T3832-1999《轻工产品金属镀层腐蚀试验结果的评价》标准；其中金属喷漆（塑）涂层：硬度≥4H，冲击强度400mm应无剥落、裂纹、皱纹；可溶性铅（mg/kg）≤2.4，镉（mg/kg）≤3.0，铬（mg/kg）≤2.3，汞（mg/kg）≤2.0；乙酸盐雾试验（ASS）：连续喷雾18h，镀（涂）层本身耐腐蚀等级10级；下带两个插线槽；</t>
  </si>
  <si>
    <t>智慧讲台桌</t>
  </si>
  <si>
    <t>500*495*1195</t>
  </si>
  <si>
    <t>金属烤漆，配无线麦2个，固定麦2个，台灯1个，小蜜蜂1个。</t>
  </si>
  <si>
    <t>沙发</t>
  </si>
  <si>
    <t>三人位</t>
  </si>
  <si>
    <t>1、面料：采用优质头层牛皮面料，经防虫、防腐、分层、鞣制等数十道专业工序处理，耐磨性强、透气性好；符合GB 20400-2006《皮革和毛皮 有害物质限量》、GB/T16799-2018《家具用皮革》、QB/T4341-2012《抗菌聚氨酯合成革 抗菌性能试验方法和抗菌效果》、QB/T4199-2011《皮革 防霉性能测试方法》标准；其中甲醛含量mg/kg：未检出；可分解有害芳香胺染料mg/kg：未检出；挥发性有机物（VOC）mg/kg：未检出；可萃取的重金属铅和镉mg/kg：未检出；大肠杆菌、金黄色葡萄球菌、肺炎克雷伯氏菌抗菌率达到99.99%；防霉性能试验：1级；</t>
  </si>
  <si>
    <t>2、海绵：采用优质环保橡塑海绵，橡塑海绵的形状既具现代灵感，又符合人体工程学原理，坐感舒适；符合GB8624-2012《建筑材料及制品燃烧性能分级》标准；其中单位面积热释放速率峰值（kW/㎡)≤150；垂直燃烧：平均燃烧时间（s)≤58；平均燃烧高度（mm)≤110；</t>
  </si>
  <si>
    <t>3、内框架：采用橡木实木框架；符合GB 8624-2012《建筑材料及制品燃烧性能分级B1级平板状建筑材料》标准；其中火焰横向蔓延长度LFS，火焰横向蔓延未达到长翼边缘；600S时的总放热量THR600S（MJ)≤7.5；可燃性试验：60S内焰尖高度Fs(mm)≤150；60s内无燃烧滴落物引燃滤纸现象；</t>
  </si>
  <si>
    <t>单人位</t>
  </si>
  <si>
    <t>椅子</t>
  </si>
  <si>
    <t>厂规</t>
  </si>
  <si>
    <t>1、面料:选用优质网布，耐磨性强，阻燃，经防污处理，清洁方便；
★2、海绵：采用优质环保橡塑海绵，橡塑海绵的形状既具现代灵感，又符合人体工程学原理，坐感舒适；符合GB8624-2012《建筑材料及制品燃烧性能分级》标准；其中单位面积热释放速率峰值（kW/㎡)≤150；垂直燃烧：平均燃烧时间（s)≤58；平均燃烧高度（mm)≤110；提供第三方检验机构出具的满足上述要求的“橡塑海绵”检验报告；
3、配件：采用优质气压棒，可承受280KG压力，升降30万次无损；中班蝴蝶底盘/逍遥锁定；
4、配置：优质尼龙五星脚和黑色PA轮；</t>
  </si>
  <si>
    <t>1、面料:选用网布采用环保耐用优质透气网布，耐磨性强，阻燃，经防污处理，清洁方便；
2、海绵：采用优质高回弹一体成型定型海绵，橡塑海绵的形状既具现代灵感，又符合人体工程学原理，加塑料座壳，坐感舒适；符合GB8624-2012《建筑材料及制品燃烧性能分级》标准；其中单位面积热释放速率峰值（kW/㎡)≤150；垂直燃烧：平均燃烧时间（s)≤58；平均燃烧高度（mm)≤110；
3、配件：采用优质气压棒，可承受280KG压力，升降30万次无损；3.0mm厚3档锁定底盘可倾仰可锁定；全新PP加纤背框有人体工学设计。3.0mm厚3档锁定底盘可倾仰可锁定；
4、配置：2D头枕可上下升降并多角度调节，优质尼龙五星脚和黑色PA轮；胶水：采用优质粘胶剂，符合GB 18583-2008《室内装饰装修材料 胶粘剂中有害物质限量》标准；其中游离甲醛：≤0.1%g/kg；苯：未检出；甲苯+二甲苯：≤10g/kg；总挥发性有机物：≤48g/L；</t>
  </si>
  <si>
    <t>1、面料:选用优质网布，耐磨性强，阻燃，经防污处理，清洁方便；</t>
  </si>
  <si>
    <t>3、配件：采用优质气压棒，可承受280KG压力，升降30万次无损；3.0mm厚3档锁定底盘可倾仰可锁定；</t>
  </si>
  <si>
    <t>4、配置：全新PP加纤背框有人体工学设计，黑色PP加纤固定扶手结实耐磨耐刮；优质尼龙五星脚和黑色PA轮340mm尼龙脚过静压1100KG，60mmPU尼龙轮过10万次行走循环测试；2D头枕可上下升降并多角度调节；</t>
  </si>
  <si>
    <t>1、面料:选用网布采用环保耐用优质特网；耐磨性强，阻燃，经防污处理，清洁方便；</t>
  </si>
  <si>
    <t>3、配件：采用优质气压棒，可承受280KG压力，升降30万次无损；3.0mm厚3档锁定底盘可倾仰可锁定；3.0mm厚3档锁定底盘可倾仰可锁定；</t>
  </si>
  <si>
    <t>4、配置：采用金属五星脚和黑色PA轮；全新尼龙背框有PP加纤活动腰靠；网座框一体成型有人体工学设计坐感舒适解决疲劳；</t>
  </si>
  <si>
    <t>全新尼龙3D升降扶手ZX</t>
  </si>
  <si>
    <t>3、配件：采用优质气压棒，可承受280KG压力，升降30万次无损；3.0mm厚3档锁定底盘可倾仰可锁定；黑色85汽杆经过10万次标准上下运行测试；</t>
  </si>
  <si>
    <t>4、配置：尼龙加纤背框配悬浮设计尼龙支架椅背有10级升降功能；</t>
  </si>
  <si>
    <t>尼龙加纤腰枕有腰背分离人体工学设计；采用铝合金五星脚和黑色PA轮；2D头枕可升降和上下翻动调节；4DPU扶手可高低升降和多角度旋转及前后调节；网座框一体成型有人体工学设计坐感舒适解决疲劳；座框有线控滑动功能可调座深前后滑动；多功能线控防爆4级锁定底盘可线控操作升降及倾仰锁定，350mm铝合金脚过BIFMA冲压静压测试；60mm尼龙PU静音防震脚轮过BIFMA测试；</t>
  </si>
  <si>
    <t>双杆电镀伸缩脚踏有两级档位调节</t>
  </si>
  <si>
    <t>常规</t>
  </si>
  <si>
    <t>1、面材：选用优质西皮，皮面光泽度好，透气性强，经液态浸色及防潮、防污等工艺处理，皮面更加柔软舒适,光泽持久助性；符合GB/T16799-2018《家具用皮革》标准；</t>
  </si>
  <si>
    <t>3、配置：钢制脚架；</t>
  </si>
  <si>
    <t>会议椅</t>
  </si>
  <si>
    <t>3、配置：采用直径32mm，优质黑色钢脚架；管壁厚1.5mm。</t>
  </si>
  <si>
    <t>办公椅</t>
  </si>
  <si>
    <t>3、配置：采用20mm*40mm，优质电镀钢脚架；管壁厚1.8mm；</t>
  </si>
  <si>
    <t>3、椅架：采用橡木实木框架；符合GB 8624-2012《建筑材料及制品燃烧性能分级B1级平板状建筑材料》标准；其中火焰横向蔓延长度LFS，火焰横向蔓延未达到长翼边缘；600S时的总放热量THR600S（MJ)≤7.5；可燃性试验：60S内焰尖高度Fs(mm)≤150；60s内无燃烧滴落物引燃滤纸现象；</t>
  </si>
  <si>
    <t>白色 铁脚木面会客桌</t>
  </si>
  <si>
    <t>茶桌一桌三椅</t>
  </si>
  <si>
    <t>1300*700*750</t>
  </si>
  <si>
    <t>桌子：</t>
  </si>
  <si>
    <t>1、台面：采用优质岩板，厚度12mm；经过1200℃以上高温烧制而成，耐高温、耐磨刮、防渗透、耐酸碱、零甲醛、环保健康；</t>
  </si>
  <si>
    <t>2、框架：采用优质钢管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</si>
  <si>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椅子：</t>
  </si>
  <si>
    <t>餐桌椅</t>
  </si>
  <si>
    <t>1200*600*750</t>
  </si>
  <si>
    <t>4、钢制脚架：采用优质钢管，符合HJ2547-2016《环境标志产品技术要求家具》标准；其中可迁移无素：锑（Sb）未检出，砷（As)未检出，钡（Ba)≤1000mg/kg，镉（Cd)未检出，铬（Cr)≤30mg/kg，铅（Pb）≤58mg/kg，汞（Hg）未检出，硒（Se）未检出；立柱直径76mm，管厚1.2mm厚底盘400mm，椅子直径22mm圆管，管厚1.2mm。……</t>
  </si>
  <si>
    <t>1、尺寸：厂规；</t>
  </si>
  <si>
    <t>2、基材：一体成型PP材质；</t>
  </si>
  <si>
    <t>塑料凳</t>
  </si>
  <si>
    <t>38*27*47</t>
  </si>
  <si>
    <t>1、基材：优质新塑料材质；</t>
  </si>
  <si>
    <t>塑料圆凳</t>
  </si>
  <si>
    <t>宽32*高47*厚6</t>
  </si>
  <si>
    <t>文件柜</t>
  </si>
  <si>
    <t>2535*400*2000</t>
  </si>
  <si>
    <t>1、基材：采用优质E0级浸渍胶膜纸饰面刨花板，搁板厚度25mm，其余厚度16mm，所有板材均经过防虫、防腐等化学处理，甲醛释放量符合环保要求及国标规定；符合GB18580-2017《室内装饰装修材料人造板及其制品中甲醛释放限量》、GB/T15102-2017《浸渍胶膜纸饰面纤维板和刨花板》标准；其中静曲强度（MPa）≥9.5，内结合强度（MPa）≥0.25，2h吸水厚度膨胀率（%）≤7.5%，表面耐磨磨耗值（mg/100r）≤68，表面耐香烟灼烧达到4级，表面耐干热达到4级，表面耐龟裂达到4级，表面耐污染腐蚀；甲醛释放量（mg/m³）≤0.065；</t>
  </si>
  <si>
    <t>保密柜</t>
  </si>
  <si>
    <t>900*420*1850</t>
  </si>
  <si>
    <r>
      <rPr>
        <sz val="9"/>
        <color rgb="FF000000"/>
        <rFont val="方正仿宋_GBK"/>
        <charset val="134"/>
      </rPr>
      <t>1、</t>
    </r>
    <r>
      <rPr>
        <sz val="9"/>
        <color rgb="FF000000"/>
        <rFont val="方正仿宋_GBK"/>
        <charset val="134"/>
      </rPr>
      <t>基材：采用≥0.8mm的优质一级冷轧钢板，不锈钢锁具，环氧热固型塑粉；九工位处理（脱脂、表刷、水洗、除锈、磷化、酸洗、烘烤、静电喷塑、高温固化）；</t>
    </r>
  </si>
  <si>
    <t>2、表面经过环氧树脂粉末喷涂处理，有效防腐，防静电；涂装工艺符合国家标准，漆面平整、光洁，耐酸碱、耐腐蚀，隔板带加强筋，可任意调节隔板高度，符合HJ2547-2016《环境标志产品技术要求 家具》标准；其中锑（Sb)未检出，砷（As)未检出，钡（Ba）≤1000mg/kg，镉（Cd) 未检出，铬（Cr)≤10mg/kg，铅（Pb)≤10mg/kg，汞（Hg) 未检出，硒（Se)未检出；</t>
  </si>
  <si>
    <t>3、涂料：表面采用环保室内型环氧树脂静电粉末喷涂，流水线喷涂，涂层膜厚度均匀，表面喷粉颜色靓丽，具有环保、抑菌、防锈、耐腐蚀、绝缘性高、附着力强、耐摩擦等技术特点；</t>
  </si>
  <si>
    <t>4、.结构：通体分上下二节，每门内部采用一块活动格板可以任意调节。</t>
  </si>
  <si>
    <t>5.配件:国保电子锁具。</t>
  </si>
  <si>
    <t>6.造型:采用子母门造型，空间利用率大、外型优美有质感。</t>
  </si>
  <si>
    <t>7.功能:门、开拉顺畅无阻挡、门缝间隙一致、柜体外形轮廓垂直无变型。</t>
  </si>
  <si>
    <t>1、基材：采用≥0.8mm的优质一级冷轧钢板，不锈钢锁具，环氧热固型塑粉；九工位处理（脱脂、表刷、水洗、除锈、磷化、酸洗、烘烤、静电喷塑、高温固化）；</t>
  </si>
  <si>
    <t>3、涂料：表面采用环保室内型环氧树脂静电粉末喷涂，流水线喷涂，涂层膜厚度均匀，表面喷粉颜色靓丽，具有环保、抑菌、防锈、耐腐蚀、绝缘性高、附着力强、耐摩擦等技术特点；保密柜1.规格:1800*W900*D420</t>
  </si>
  <si>
    <t>4、结构：每门内部采用四块活动格板可以任意调节。</t>
  </si>
  <si>
    <t>5.配件:电子锁具。</t>
  </si>
  <si>
    <t>6.造型:采用子母造型，空间利用率大、外型优美有质感。</t>
  </si>
  <si>
    <t>800*400*2000</t>
  </si>
  <si>
    <t>1200*400*2000</t>
  </si>
  <si>
    <t>档案柜</t>
  </si>
  <si>
    <t>850*380*1800</t>
  </si>
  <si>
    <t>1、基材：采用≥0.6mm的优质一级冷轧钢板，不锈钢锁具，环氧热固型塑粉；九工位处理（脱脂、表刷、水洗、除锈、磷化、酸洗、烘烤、静电喷塑、高温固化）；</t>
  </si>
  <si>
    <t>铁皮更衣柜</t>
  </si>
  <si>
    <t>★5、成品需符合GB 20286-2006《公共场所阻燃制品及组件燃烧性能要求和标识》标准；其中家具及组件的燃烧性级：热释放速率峰值≤120kW；5min内放出的总能量≤16MJ；最大烟密度≤28%；投标人提供第三方检验机构出具的满足上述要求的“文件柜”阻燃检验报告复印件；</t>
  </si>
  <si>
    <t>三门衣柜</t>
  </si>
  <si>
    <t>1200*550*2000</t>
  </si>
  <si>
    <t>两门矮柜</t>
  </si>
  <si>
    <t>800*400*800</t>
  </si>
  <si>
    <t>三门矮柜</t>
  </si>
  <si>
    <t>1200*400*800</t>
  </si>
  <si>
    <t>四门矮柜</t>
  </si>
  <si>
    <t>1600*400*800</t>
  </si>
  <si>
    <t>花糟柜</t>
  </si>
  <si>
    <t>800*400*1200</t>
  </si>
  <si>
    <t>1200*400*1200</t>
  </si>
  <si>
    <t>1600*400*1200</t>
  </si>
  <si>
    <t>铁架+木柜子展示架</t>
  </si>
  <si>
    <t>800*2200*300</t>
  </si>
  <si>
    <t>4、钢架：采用优质钢管，符合HJ2547-2016《环境标志产品技术要求家具》标准；其中可迁移无素：锑（Sb）未检出，砷（As)未检出，钡（Ba)≤1000mg/kg，镉（Cd)未检出，铬（Cr)≤30mg/kg，铅（Pb）≤58mg/kg，汞（Hg）未检出，硒（Se）未检出；</t>
  </si>
  <si>
    <t>木制书架</t>
  </si>
  <si>
    <t>550*1600</t>
  </si>
  <si>
    <t>货架</t>
  </si>
  <si>
    <t>2000*2000*600</t>
  </si>
  <si>
    <t>1、基材：采用≥0.6mm的优质一级冷轧钢板，环氧热固型塑粉；九工位处理（脱脂、表刷、水洗、除锈、磷化、酸洗、烘烤、静电喷塑、高温固化）；立柱用料不小于1.2mm,型材80*40，横梁材料厚度采用1.0,型材40*60；</t>
  </si>
  <si>
    <t>3、涂料：表面采用环保室内型环氧树脂静电粉末喷涂，流水线喷涂，涂层膜厚度均匀，表面喷粉颜色靓丽，具有环保、抑菌、防锈、耐腐蚀、绝缘性高、附着力强、耐摩擦等技术特点；1.结构：货架采用蝴蝶型卡口，分成4层，有立柱，横梁，隔板3部分组成。</t>
  </si>
  <si>
    <t>4、造型:采用格板高度随意可调造型、空间利用率大、承重力强大、外型优美有质感。</t>
  </si>
  <si>
    <t>5、功能:按装方便、整体外形轮廓垂直平整无变型。</t>
  </si>
  <si>
    <t>微波炉架</t>
  </si>
  <si>
    <t>700*400*1600</t>
  </si>
  <si>
    <t>1、基材：采用优质一级冷轧钢板，环氧热固型塑粉；九工位处理（脱脂、表刷、水洗、除锈、磷化、酸洗、烘烤、静电喷塑、高温固化）；</t>
  </si>
  <si>
    <t>安全帽架</t>
  </si>
  <si>
    <t>1140*530*1850</t>
  </si>
  <si>
    <t>上下铁床</t>
  </si>
  <si>
    <t>1950*900*1750</t>
  </si>
  <si>
    <t>4、立柱矩管：40*40mm壁厚1.1mm床厅矩管：30*50mm壁厚1.1mm</t>
  </si>
  <si>
    <t>床换方管 (6根）：25*25mm，立柱立换方管：20*20mm，立柱拉换方管：25*25mm，栏杆方管：20*20mm，爬梯方管：25*25mm；</t>
  </si>
  <si>
    <t>5、爬梯踏板采用1.5厚冷轧钢板冲压成型带防滑纹；</t>
  </si>
  <si>
    <t>6、铺板：采用多层木板厚度15mm厚固定方式：螺丝连接；上下铺铁床参数</t>
  </si>
  <si>
    <t>窗帘</t>
  </si>
  <si>
    <t>1、基材：采用优质PVC材质，防水防潮，不易生锈变形，使用寿命长；</t>
  </si>
  <si>
    <t>1、基材：采用优质纤维布料，具有隔音、降噪、遮挡光线等功能；</t>
  </si>
  <si>
    <t>1、优质品牌麻棉制作，有很好的遮光性，可完全阻隔直射光线照入室内；</t>
  </si>
  <si>
    <t>2、耐用、抗皱、垂坠、不沾毛等优点</t>
  </si>
  <si>
    <t>3、罗马杆现场已经安装，综合单价需考虑包含部分罗马杆修复费用及缺失罗马杆的安装；</t>
  </si>
  <si>
    <t>4、窗帘垂高尺寸按现场窗框高综合考虑，窗帘长度按窗框宽*1.8倍褶皱率，图样按甲方确样为准，包含安装费用。</t>
  </si>
  <si>
    <t>5、结算时按米进行结算，实际长度≦现场窗洞长度*1.8倍褶皱率的按实际长度计算，超过此部分的不予计量。</t>
  </si>
  <si>
    <t>床</t>
  </si>
  <si>
    <t>2000*1200</t>
  </si>
  <si>
    <t>1、基材：采用优质橡胶木实木，经干燥、防虫、防腐处理，不翘曲、变形，无疤结，无虫眼；符合GB18580-2017《室内装饰装修材料 人造板及其制品中甲醛释放限量》标准；其中甲醛释放量（mg/m³）：≤0.125；</t>
  </si>
  <si>
    <t>不含床垫</t>
  </si>
  <si>
    <t>2、油漆：采用环保水性油漆，光滑耐磨，手感好，引用先进工艺“五底三面”；符合GB 18581-2020《木器涂料中有害物质限量》、HJ 2537-2014《环境标志产品技术要求 水性涂料》、GB/T 23999-2009《室内装饰装修用水性木器涂料》、QB/T4371-2012《家具抗菌性能的评价》、GB/T1741-2020《漆膜耐霉菌性测定法》标准；VOC含量≤5g/L，甲醛含量mg/kg：未检出；总铅（Pb）含量：未检出；可溶性重金属含量：镉（Cd）、铬（Cr）、汞（Hg）均未检出；乙二醇醚及醚酯总和含量：未检出；苯系物总和含量（限苯、甲苯、乙苯、二甲苯）：未检出；游离二异氰酸酯总和含量（限甲苯二异氰酸酯、六亚甲基二异氰酸酯）：未检出；卤代烃总和含量（限二氯甲烷、三氯甲烷、四氯化碳、1.1二氯乙烷、1.2二氯乙烷、1.1.1三氯乙烷、1.1.2三氯乙烷、1.2二氯丙烷、1.2.3三氯丙烷、三氯乙烯、四氯乙烯）：未检出；烷基酚聚氧乙烯醚总和含量（限辛基酚聚氧乙烯醚和壬基酚聚氧乙烯醚）：未检出；硬度≥5H；抗菌性能：金黄色葡萄球菌达到99.99%；耐霉菌性0级；</t>
  </si>
  <si>
    <t>3、五金配件：所有五金件作电镀处理，可以防锈、防腐，经久耐用；</t>
  </si>
  <si>
    <t>6000*2000*760</t>
  </si>
  <si>
    <t>1、基材：采用优质环保型中密度纤维板，桌面厚度50mm，表面平整光洁，不易变形，性能稳定，边缘光挺、细腻，不易崩边、分层；依据中密度纤维板产品质量监督抽查实施细则标准，判定依据复核产品质量抽查没有不合格项目，符合国家标准；符合GB18580-2017《室内装饰装修材料人造板及其制品中甲醛释放限量》标准；其中静曲强度（MPa）≥32，内结合强度（MPa）≥0.50，吸水厚度膨胀率（%）≤4.5%，表面结合强度（MPa）≥0.69，甲醛释放量（mg/m³）≤0.025；</t>
  </si>
  <si>
    <t>2、面材：表面贴优质木皮，经烘干、防虫、防腐处理经久耐用，不开裂，采用机械化贴面，表面平整耐久；符合GB/T 13010-2020、GB 6675.4-2014、GB 20286-2006《公共场所阻燃制品及组件燃烧性能要求和标识》、GB18580-2017《室内装饰装修材料 人造板及其制品中甲醛释放限量》、GB/T39600-2021标准，其中特定元素的迁移：砷（As）mg/kg未检出、铬（Cr）mg/kg未检出、钡（Ba）≤6mg/kg、硒（Se）mg/kg未检出、锑（Sb）mg/kg未检出、镉（Cd）mg/kg未检出、汞（Hg）mg/kg未检出、铅（Pb）mg/kg未检出；燃烧性能：热释放速率值≤120.5kW,5min内总热释放量≤11.8MJ，最大烟密度≤50.6；甲醛释放量mg/m³：未检出；</t>
  </si>
  <si>
    <t>3、油漆：采用环保水性油漆，光滑耐磨，手感好，引用先进工艺“五底三面”；符合GB 18581-2020《木器涂料中有害物质限量》、HJ 2537-2014《环境标志产品技术要求 水性涂料》、GB/T 23999-2009《室内装饰装修用水性木器涂料》、QB/T4371-2012《家具抗菌性能的评价》、GB/T1741-2020《漆膜耐霉菌性测定法》标准；VOC含量≤5g/L，甲醛含量mg/kg：未检出；总铅（Pb）含量：未检出；可溶性重金属含量：镉（Cd）、铬（Cr）、汞（Hg）均未检出；乙二醇醚及醚酯总和含量：未检出；苯系物总和含量（限苯、甲苯、乙苯、二甲苯）：未检出；游离二异氰酸酯总和含量（限甲苯二异氰酸酯、六亚甲基二异氰酸酯）：未检出；卤代烃总和含量（限二氯甲烷、三氯甲烷、四氯化碳、1.1二氯乙烷、1.2二氯乙烷、1.1.1三氯乙烷、1.1.2三氯乙烷、1.2二氯丙烷、1.2.3三氯丙烷、三氯乙烯、四氯乙烯）：未检出；烷基酚聚氧乙烯醚总和含量（限辛基酚聚氧乙烯醚和壬基酚聚氧乙烯醚）：未检出；抗菌性能：金黄色葡萄球菌达到99.99%；耐霉菌性0级；</t>
  </si>
  <si>
    <t>4、五金配件：所有五金件作防锈、防腐处理；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</si>
</sst>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8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方正仿宋_GBK"/>
      <charset val="134"/>
    </font>
    <font>
      <sz val="10.5"/>
      <color theme="1"/>
      <name val="Times New Roman"/>
      <charset val="134"/>
    </font>
    <font>
      <sz val="14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1" Type="http://schemas.openxmlformats.org/officeDocument/2006/relationships/image" Target="media/image70.png"/><Relationship Id="rId70" Type="http://schemas.openxmlformats.org/officeDocument/2006/relationships/image" Target="media/image69.jpeg"/><Relationship Id="rId7" Type="http://schemas.openxmlformats.org/officeDocument/2006/relationships/image" Target="media/image6.jpeg"/><Relationship Id="rId69" Type="http://schemas.openxmlformats.org/officeDocument/2006/relationships/image" Target="media/image68.jpeg"/><Relationship Id="rId68" Type="http://schemas.openxmlformats.org/officeDocument/2006/relationships/image" Target="media/image67.jpeg"/><Relationship Id="rId67" Type="http://schemas.openxmlformats.org/officeDocument/2006/relationships/image" Target="media/image66.jpeg"/><Relationship Id="rId66" Type="http://schemas.openxmlformats.org/officeDocument/2006/relationships/image" Target="media/image65.jpeg"/><Relationship Id="rId65" Type="http://schemas.openxmlformats.org/officeDocument/2006/relationships/image" Target="media/image64.png"/><Relationship Id="rId64" Type="http://schemas.openxmlformats.org/officeDocument/2006/relationships/image" Target="media/image63.png"/><Relationship Id="rId63" Type="http://schemas.openxmlformats.org/officeDocument/2006/relationships/image" Target="media/image62.jpeg"/><Relationship Id="rId62" Type="http://schemas.openxmlformats.org/officeDocument/2006/relationships/image" Target="media/image61.jpeg"/><Relationship Id="rId61" Type="http://schemas.openxmlformats.org/officeDocument/2006/relationships/image" Target="media/image60.jpeg"/><Relationship Id="rId60" Type="http://schemas.openxmlformats.org/officeDocument/2006/relationships/image" Target="media/image59.jpeg"/><Relationship Id="rId6" Type="http://schemas.openxmlformats.org/officeDocument/2006/relationships/image" Target="media/image5.jpeg"/><Relationship Id="rId59" Type="http://schemas.openxmlformats.org/officeDocument/2006/relationships/image" Target="media/image58.jpeg"/><Relationship Id="rId58" Type="http://schemas.openxmlformats.org/officeDocument/2006/relationships/image" Target="media/image57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pn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png"/><Relationship Id="rId28" Type="http://schemas.openxmlformats.org/officeDocument/2006/relationships/image" Target="media/image27.pn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pn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2"/>
  <sheetViews>
    <sheetView tabSelected="1" view="pageBreakPreview" zoomScaleNormal="85" workbookViewId="0">
      <selection activeCell="A1" sqref="A1:G1"/>
    </sheetView>
  </sheetViews>
  <sheetFormatPr defaultColWidth="9" defaultRowHeight="22.5" outlineLevelCol="6"/>
  <cols>
    <col min="1" max="1" width="9" style="1"/>
    <col min="2" max="2" width="13.375" style="1" customWidth="1"/>
    <col min="3" max="3" width="23.5" customWidth="1"/>
    <col min="4" max="4" width="13.8166666666667" customWidth="1"/>
    <col min="5" max="5" width="91.175" customWidth="1"/>
    <col min="6" max="6" width="15.5" style="2" customWidth="1"/>
  </cols>
  <sheetData>
    <row r="1" ht="63" customHeight="1" spans="1:7">
      <c r="A1" s="3" t="s">
        <v>0</v>
      </c>
      <c r="B1" s="3"/>
      <c r="C1" s="3"/>
      <c r="D1" s="3"/>
      <c r="E1" s="3"/>
      <c r="F1" s="3"/>
      <c r="G1" s="3"/>
    </row>
    <row r="2" ht="13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13.5" spans="1:7">
      <c r="A3" s="6"/>
      <c r="B3" s="6"/>
      <c r="C3" s="6"/>
      <c r="D3" s="6"/>
      <c r="E3" s="6"/>
      <c r="F3" s="5"/>
      <c r="G3" s="5"/>
    </row>
    <row r="4" ht="13.5" spans="1:7">
      <c r="A4" s="6"/>
      <c r="B4" s="6"/>
      <c r="C4" s="6"/>
      <c r="D4" s="6"/>
      <c r="E4" s="6"/>
      <c r="F4" s="5"/>
      <c r="G4" s="5"/>
    </row>
    <row r="5" ht="65" customHeight="1" spans="1:7">
      <c r="A5" s="7"/>
      <c r="B5" s="7"/>
      <c r="C5" s="7"/>
      <c r="D5" s="7"/>
      <c r="E5" s="7"/>
      <c r="F5" s="5"/>
      <c r="G5" s="5"/>
    </row>
    <row r="6" ht="72" customHeight="1" spans="1:7">
      <c r="A6" s="8">
        <v>1</v>
      </c>
      <c r="B6" s="9" t="s">
        <v>8</v>
      </c>
      <c r="C6" s="10" t="str">
        <f>_xlfn.DISPIMG("ID_689515B05F8D4F58BF51CCA7DDBC3744",1)</f>
        <v>=DISPIMG("ID_689515B05F8D4F58BF51CCA7DDBC3744",1)</v>
      </c>
      <c r="D6" s="9" t="s">
        <v>9</v>
      </c>
      <c r="E6" s="11" t="s">
        <v>10</v>
      </c>
      <c r="F6" s="12">
        <v>3860</v>
      </c>
      <c r="G6" s="13"/>
    </row>
    <row r="7" ht="35" customHeight="1" spans="1:7">
      <c r="A7" s="8"/>
      <c r="B7" s="9"/>
      <c r="C7" s="10"/>
      <c r="D7" s="9"/>
      <c r="E7" s="11" t="s">
        <v>11</v>
      </c>
      <c r="F7" s="12"/>
      <c r="G7" s="13"/>
    </row>
    <row r="8" ht="36" customHeight="1" spans="1:7">
      <c r="A8" s="8"/>
      <c r="B8" s="9"/>
      <c r="C8" s="10"/>
      <c r="D8" s="9"/>
      <c r="E8" s="11" t="s">
        <v>12</v>
      </c>
      <c r="F8" s="12"/>
      <c r="G8" s="13"/>
    </row>
    <row r="9" ht="17.25" customHeight="1" spans="1:7">
      <c r="A9" s="8"/>
      <c r="B9" s="9"/>
      <c r="C9" s="10"/>
      <c r="D9" s="9"/>
      <c r="E9" s="11" t="s">
        <v>13</v>
      </c>
      <c r="F9" s="12"/>
      <c r="G9" s="13"/>
    </row>
    <row r="10" ht="73.5" customHeight="1" spans="1:7">
      <c r="A10" s="8">
        <v>2</v>
      </c>
      <c r="B10" s="9" t="s">
        <v>8</v>
      </c>
      <c r="C10" s="14" t="str">
        <f>_xlfn.DISPIMG("ID_0FD8E70E1B1F45A198BDA419BC927E04",1)</f>
        <v>=DISPIMG("ID_0FD8E70E1B1F45A198BDA419BC927E04",1)</v>
      </c>
      <c r="D10" s="9" t="s">
        <v>14</v>
      </c>
      <c r="E10" s="11" t="s">
        <v>10</v>
      </c>
      <c r="F10" s="12">
        <v>3635</v>
      </c>
      <c r="G10" s="13"/>
    </row>
    <row r="11" ht="25.5" customHeight="1" spans="1:7">
      <c r="A11" s="8"/>
      <c r="B11" s="9"/>
      <c r="C11" s="14"/>
      <c r="D11" s="9"/>
      <c r="E11" s="11" t="s">
        <v>11</v>
      </c>
      <c r="F11" s="12"/>
      <c r="G11" s="13"/>
    </row>
    <row r="12" ht="39.75" customHeight="1" spans="1:7">
      <c r="A12" s="8"/>
      <c r="B12" s="9"/>
      <c r="C12" s="14"/>
      <c r="D12" s="9"/>
      <c r="E12" s="11" t="s">
        <v>12</v>
      </c>
      <c r="F12" s="12"/>
      <c r="G12" s="13"/>
    </row>
    <row r="13" ht="15" customHeight="1" spans="1:7">
      <c r="A13" s="8"/>
      <c r="B13" s="9"/>
      <c r="C13" s="14"/>
      <c r="D13" s="9"/>
      <c r="E13" s="11" t="s">
        <v>13</v>
      </c>
      <c r="F13" s="12"/>
      <c r="G13" s="13"/>
    </row>
    <row r="14" ht="74.25" customHeight="1" spans="1:7">
      <c r="A14" s="8">
        <v>3</v>
      </c>
      <c r="B14" s="9" t="s">
        <v>8</v>
      </c>
      <c r="C14" s="14" t="str">
        <f>_xlfn.DISPIMG("ID_F6834E28715E499D9885B0F7779B3355",1)</f>
        <v>=DISPIMG("ID_F6834E28715E499D9885B0F7779B3355",1)</v>
      </c>
      <c r="D14" s="9" t="s">
        <v>15</v>
      </c>
      <c r="E14" s="11" t="s">
        <v>16</v>
      </c>
      <c r="F14" s="12">
        <v>2698</v>
      </c>
      <c r="G14" s="13"/>
    </row>
    <row r="15" ht="27" customHeight="1" spans="1:7">
      <c r="A15" s="8"/>
      <c r="B15" s="9"/>
      <c r="C15" s="14"/>
      <c r="D15" s="9"/>
      <c r="E15" s="11" t="s">
        <v>11</v>
      </c>
      <c r="F15" s="12"/>
      <c r="G15" s="13"/>
    </row>
    <row r="16" ht="37.5" customHeight="1" spans="1:7">
      <c r="A16" s="8"/>
      <c r="B16" s="9"/>
      <c r="C16" s="14"/>
      <c r="D16" s="9"/>
      <c r="E16" s="11" t="s">
        <v>12</v>
      </c>
      <c r="F16" s="12"/>
      <c r="G16" s="13"/>
    </row>
    <row r="17" ht="13.5" spans="1:7">
      <c r="A17" s="8"/>
      <c r="B17" s="9"/>
      <c r="C17" s="14"/>
      <c r="D17" s="9"/>
      <c r="E17" s="11" t="s">
        <v>13</v>
      </c>
      <c r="F17" s="12"/>
      <c r="G17" s="13"/>
    </row>
    <row r="18" ht="74.25" customHeight="1" spans="1:7">
      <c r="A18" s="8">
        <v>4</v>
      </c>
      <c r="B18" s="9" t="s">
        <v>17</v>
      </c>
      <c r="C18" s="14" t="str">
        <f>_xlfn.DISPIMG("ID_17AFA9EFBA1146649803855A38195595",1)</f>
        <v>=DISPIMG("ID_17AFA9EFBA1146649803855A38195595",1)</v>
      </c>
      <c r="D18" s="9" t="s">
        <v>18</v>
      </c>
      <c r="E18" s="11" t="s">
        <v>10</v>
      </c>
      <c r="F18" s="12">
        <v>3583.33333333333</v>
      </c>
      <c r="G18" s="13"/>
    </row>
    <row r="19" ht="25.5" customHeight="1" spans="1:7">
      <c r="A19" s="8"/>
      <c r="B19" s="9"/>
      <c r="C19" s="14"/>
      <c r="D19" s="9"/>
      <c r="E19" s="11" t="s">
        <v>11</v>
      </c>
      <c r="F19" s="12"/>
      <c r="G19" s="13"/>
    </row>
    <row r="20" ht="37.5" customHeight="1" spans="1:7">
      <c r="A20" s="8"/>
      <c r="B20" s="9"/>
      <c r="C20" s="14"/>
      <c r="D20" s="9"/>
      <c r="E20" s="11" t="s">
        <v>12</v>
      </c>
      <c r="F20" s="12"/>
      <c r="G20" s="13"/>
    </row>
    <row r="21" ht="13.5" customHeight="1" spans="1:7">
      <c r="A21" s="8"/>
      <c r="B21" s="9"/>
      <c r="C21" s="14"/>
      <c r="D21" s="9"/>
      <c r="E21" s="11" t="s">
        <v>13</v>
      </c>
      <c r="F21" s="12"/>
      <c r="G21" s="13"/>
    </row>
    <row r="22" ht="60" spans="1:7">
      <c r="A22" s="8">
        <v>5</v>
      </c>
      <c r="B22" s="9" t="s">
        <v>19</v>
      </c>
      <c r="C22" s="15" t="str">
        <f>_xlfn.DISPIMG("ID_4E3B684BE468418882A897C764EA6154",1)</f>
        <v>=DISPIMG("ID_4E3B684BE468418882A897C764EA6154",1)</v>
      </c>
      <c r="D22" s="9" t="s">
        <v>20</v>
      </c>
      <c r="E22" s="11" t="s">
        <v>21</v>
      </c>
      <c r="F22" s="12">
        <v>1650.66666666667</v>
      </c>
      <c r="G22" s="13"/>
    </row>
    <row r="23" ht="24" customHeight="1" spans="1:7">
      <c r="A23" s="8"/>
      <c r="B23" s="9"/>
      <c r="C23" s="15"/>
      <c r="D23" s="9"/>
      <c r="E23" s="11" t="s">
        <v>11</v>
      </c>
      <c r="F23" s="12"/>
      <c r="G23" s="13"/>
    </row>
    <row r="24" ht="36" customHeight="1" spans="1:7">
      <c r="A24" s="8"/>
      <c r="B24" s="9"/>
      <c r="C24" s="15"/>
      <c r="D24" s="9"/>
      <c r="E24" s="11" t="s">
        <v>12</v>
      </c>
      <c r="F24" s="12"/>
      <c r="G24" s="13"/>
    </row>
    <row r="25" ht="13.5" spans="1:7">
      <c r="A25" s="8"/>
      <c r="B25" s="9"/>
      <c r="C25" s="15"/>
      <c r="D25" s="9"/>
      <c r="E25" s="11" t="s">
        <v>13</v>
      </c>
      <c r="F25" s="12"/>
      <c r="G25" s="13"/>
    </row>
    <row r="26" ht="60" spans="1:7">
      <c r="A26" s="8">
        <v>6</v>
      </c>
      <c r="B26" s="9" t="s">
        <v>22</v>
      </c>
      <c r="C26" s="10" t="str">
        <f>_xlfn.DISPIMG("ID_0CB1113557094EFD99E5826FF6E7B2CE",1)</f>
        <v>=DISPIMG("ID_0CB1113557094EFD99E5826FF6E7B2CE",1)</v>
      </c>
      <c r="D26" s="9" t="s">
        <v>23</v>
      </c>
      <c r="E26" s="11" t="s">
        <v>24</v>
      </c>
      <c r="F26" s="12">
        <v>724</v>
      </c>
      <c r="G26" s="13"/>
    </row>
    <row r="27" ht="24" spans="1:7">
      <c r="A27" s="8"/>
      <c r="B27" s="9"/>
      <c r="C27" s="10"/>
      <c r="D27" s="9"/>
      <c r="E27" s="11" t="s">
        <v>25</v>
      </c>
      <c r="F27" s="12"/>
      <c r="G27" s="13"/>
    </row>
    <row r="28" ht="36" spans="1:7">
      <c r="A28" s="8"/>
      <c r="B28" s="9"/>
      <c r="C28" s="10"/>
      <c r="D28" s="9"/>
      <c r="E28" s="11" t="s">
        <v>26</v>
      </c>
      <c r="F28" s="12"/>
      <c r="G28" s="13"/>
    </row>
    <row r="29" ht="13.5" spans="1:7">
      <c r="A29" s="8"/>
      <c r="B29" s="9"/>
      <c r="C29" s="10"/>
      <c r="D29" s="9"/>
      <c r="E29" s="11" t="s">
        <v>13</v>
      </c>
      <c r="F29" s="12"/>
      <c r="G29" s="13"/>
    </row>
    <row r="30" ht="36" spans="1:7">
      <c r="A30" s="8"/>
      <c r="B30" s="9"/>
      <c r="C30" s="10"/>
      <c r="D30" s="9"/>
      <c r="E30" s="11" t="s">
        <v>27</v>
      </c>
      <c r="F30" s="12"/>
      <c r="G30" s="13"/>
    </row>
    <row r="31" ht="60" spans="1:7">
      <c r="A31" s="8">
        <v>7</v>
      </c>
      <c r="B31" s="9" t="s">
        <v>28</v>
      </c>
      <c r="C31" s="10" t="str">
        <f>_xlfn.DISPIMG("ID_B4F21E6AE473446C96A9F1CC44C1565B",1)</f>
        <v>=DISPIMG("ID_B4F21E6AE473446C96A9F1CC44C1565B",1)</v>
      </c>
      <c r="D31" s="9" t="s">
        <v>29</v>
      </c>
      <c r="E31" s="11" t="s">
        <v>21</v>
      </c>
      <c r="F31" s="12">
        <v>550.666666666667</v>
      </c>
      <c r="G31" s="13"/>
    </row>
    <row r="32" ht="24" customHeight="1" spans="1:7">
      <c r="A32" s="8"/>
      <c r="B32" s="9"/>
      <c r="C32" s="10"/>
      <c r="D32" s="9"/>
      <c r="E32" s="11" t="s">
        <v>11</v>
      </c>
      <c r="F32" s="12"/>
      <c r="G32" s="13"/>
    </row>
    <row r="33" ht="24" spans="1:7">
      <c r="A33" s="8"/>
      <c r="B33" s="9"/>
      <c r="C33" s="10"/>
      <c r="D33" s="9"/>
      <c r="E33" s="11" t="s">
        <v>12</v>
      </c>
      <c r="F33" s="12"/>
      <c r="G33" s="13"/>
    </row>
    <row r="34" ht="24" spans="1:7">
      <c r="A34" s="8"/>
      <c r="B34" s="9"/>
      <c r="C34" s="10"/>
      <c r="D34" s="9"/>
      <c r="E34" s="11" t="s">
        <v>30</v>
      </c>
      <c r="F34" s="12"/>
      <c r="G34" s="13"/>
    </row>
    <row r="35" ht="72" customHeight="1" spans="1:7">
      <c r="A35" s="8">
        <v>8</v>
      </c>
      <c r="B35" s="9" t="s">
        <v>31</v>
      </c>
      <c r="C35" s="15" t="str">
        <f>_xlfn.DISPIMG("ID_FEE145D5BC214C719777287121A0E486",1)</f>
        <v>=DISPIMG("ID_FEE145D5BC214C719777287121A0E486",1)</v>
      </c>
      <c r="D35" s="9" t="s">
        <v>32</v>
      </c>
      <c r="E35" s="11" t="s">
        <v>21</v>
      </c>
      <c r="F35" s="12">
        <v>759.333333333333</v>
      </c>
      <c r="G35" s="13"/>
    </row>
    <row r="36" ht="24" spans="1:7">
      <c r="A36" s="8"/>
      <c r="B36" s="9"/>
      <c r="C36" s="15"/>
      <c r="D36" s="9"/>
      <c r="E36" s="11" t="s">
        <v>11</v>
      </c>
      <c r="F36" s="12"/>
      <c r="G36" s="13"/>
    </row>
    <row r="37" ht="36" customHeight="1" spans="1:7">
      <c r="A37" s="8"/>
      <c r="B37" s="9"/>
      <c r="C37" s="15"/>
      <c r="D37" s="9"/>
      <c r="E37" s="11" t="s">
        <v>12</v>
      </c>
      <c r="F37" s="12"/>
      <c r="G37" s="13"/>
    </row>
    <row r="38" ht="13.5" spans="1:7">
      <c r="A38" s="8"/>
      <c r="B38" s="9"/>
      <c r="C38" s="15"/>
      <c r="D38" s="9"/>
      <c r="E38" s="11" t="s">
        <v>13</v>
      </c>
      <c r="F38" s="12"/>
      <c r="G38" s="13"/>
    </row>
    <row r="39" ht="60" spans="1:7">
      <c r="A39" s="8">
        <v>9</v>
      </c>
      <c r="B39" s="9" t="s">
        <v>33</v>
      </c>
      <c r="C39" s="15" t="str">
        <f>_xlfn.DISPIMG("ID_CB96CFFA03124416866150E2A2289438",1)</f>
        <v>=DISPIMG("ID_CB96CFFA03124416866150E2A2289438",1)</v>
      </c>
      <c r="D39" s="9" t="s">
        <v>34</v>
      </c>
      <c r="E39" s="11" t="s">
        <v>21</v>
      </c>
      <c r="F39" s="12">
        <v>1099</v>
      </c>
      <c r="G39" s="13"/>
    </row>
    <row r="40" ht="24" spans="1:7">
      <c r="A40" s="8"/>
      <c r="B40" s="9"/>
      <c r="C40" s="15"/>
      <c r="D40" s="9"/>
      <c r="E40" s="11" t="s">
        <v>11</v>
      </c>
      <c r="F40" s="12"/>
      <c r="G40" s="13"/>
    </row>
    <row r="41" ht="24" spans="1:7">
      <c r="A41" s="8"/>
      <c r="B41" s="9"/>
      <c r="C41" s="15"/>
      <c r="D41" s="9"/>
      <c r="E41" s="11" t="s">
        <v>12</v>
      </c>
      <c r="F41" s="12"/>
      <c r="G41" s="13"/>
    </row>
    <row r="42" ht="24" spans="1:7">
      <c r="A42" s="8"/>
      <c r="B42" s="9"/>
      <c r="C42" s="15"/>
      <c r="D42" s="9"/>
      <c r="E42" s="11" t="s">
        <v>35</v>
      </c>
      <c r="F42" s="12"/>
      <c r="G42" s="13"/>
    </row>
    <row r="43" ht="48" spans="1:7">
      <c r="A43" s="8">
        <v>10</v>
      </c>
      <c r="B43" s="9" t="s">
        <v>36</v>
      </c>
      <c r="C43" s="15" t="str">
        <f>_xlfn.DISPIMG("ID_AD7878D4436941F1985B27B754371025",1)</f>
        <v>=DISPIMG("ID_AD7878D4436941F1985B27B754371025",1)</v>
      </c>
      <c r="D43" s="9" t="s">
        <v>37</v>
      </c>
      <c r="E43" s="11" t="s">
        <v>38</v>
      </c>
      <c r="F43" s="12">
        <v>1725</v>
      </c>
      <c r="G43" s="13"/>
    </row>
    <row r="44" ht="24" spans="1:7">
      <c r="A44" s="8"/>
      <c r="B44" s="9"/>
      <c r="C44" s="15"/>
      <c r="D44" s="9"/>
      <c r="E44" s="11" t="s">
        <v>11</v>
      </c>
      <c r="F44" s="12"/>
      <c r="G44" s="13"/>
    </row>
    <row r="45" ht="24" spans="1:7">
      <c r="A45" s="8"/>
      <c r="B45" s="9"/>
      <c r="C45" s="15"/>
      <c r="D45" s="9"/>
      <c r="E45" s="11" t="s">
        <v>12</v>
      </c>
      <c r="F45" s="12"/>
      <c r="G45" s="13"/>
    </row>
    <row r="46" ht="36" customHeight="1" spans="1:7">
      <c r="A46" s="8"/>
      <c r="B46" s="9"/>
      <c r="C46" s="15"/>
      <c r="D46" s="9"/>
      <c r="E46" s="11" t="s">
        <v>39</v>
      </c>
      <c r="F46" s="12"/>
      <c r="G46" s="13"/>
    </row>
    <row r="47" ht="60" spans="1:7">
      <c r="A47" s="8"/>
      <c r="B47" s="9"/>
      <c r="C47" s="15"/>
      <c r="D47" s="9"/>
      <c r="E47" s="11" t="s">
        <v>40</v>
      </c>
      <c r="F47" s="12"/>
      <c r="G47" s="13"/>
    </row>
    <row r="48" ht="48" spans="1:7">
      <c r="A48" s="8">
        <v>11</v>
      </c>
      <c r="B48" s="9" t="s">
        <v>17</v>
      </c>
      <c r="C48" s="16" t="str">
        <f>_xlfn.DISPIMG("ID_A482545A68604D14BB5E03FC05415FC3",1)</f>
        <v>=DISPIMG("ID_A482545A68604D14BB5E03FC05415FC3",1)</v>
      </c>
      <c r="D48" s="9" t="s">
        <v>41</v>
      </c>
      <c r="E48" s="11" t="s">
        <v>42</v>
      </c>
      <c r="F48" s="12">
        <v>2097</v>
      </c>
      <c r="G48" s="13"/>
    </row>
    <row r="49" ht="24" spans="1:7">
      <c r="A49" s="8"/>
      <c r="B49" s="9"/>
      <c r="C49" s="16"/>
      <c r="D49" s="9"/>
      <c r="E49" s="11" t="s">
        <v>11</v>
      </c>
      <c r="F49" s="12"/>
      <c r="G49" s="13"/>
    </row>
    <row r="50" ht="24" spans="1:7">
      <c r="A50" s="8"/>
      <c r="B50" s="9"/>
      <c r="C50" s="16"/>
      <c r="D50" s="9"/>
      <c r="E50" s="11" t="s">
        <v>12</v>
      </c>
      <c r="F50" s="12"/>
      <c r="G50" s="13"/>
    </row>
    <row r="51" ht="36" spans="1:7">
      <c r="A51" s="8"/>
      <c r="B51" s="9"/>
      <c r="C51" s="16"/>
      <c r="D51" s="9"/>
      <c r="E51" s="11" t="s">
        <v>39</v>
      </c>
      <c r="F51" s="12"/>
      <c r="G51" s="13"/>
    </row>
    <row r="52" ht="48" spans="1:7">
      <c r="A52" s="8">
        <v>12</v>
      </c>
      <c r="B52" s="9" t="s">
        <v>17</v>
      </c>
      <c r="C52" s="16" t="str">
        <f>_xlfn.DISPIMG("ID_79D5476BF30740EFBF7FD957A27C3F30",1)</f>
        <v>=DISPIMG("ID_79D5476BF30740EFBF7FD957A27C3F30",1)</v>
      </c>
      <c r="D52" s="9" t="s">
        <v>43</v>
      </c>
      <c r="E52" s="11" t="s">
        <v>38</v>
      </c>
      <c r="F52" s="12">
        <v>1672.66666666667</v>
      </c>
      <c r="G52" s="13"/>
    </row>
    <row r="53" ht="24" spans="1:7">
      <c r="A53" s="8"/>
      <c r="B53" s="9"/>
      <c r="C53" s="16"/>
      <c r="D53" s="9"/>
      <c r="E53" s="11" t="s">
        <v>11</v>
      </c>
      <c r="F53" s="12"/>
      <c r="G53" s="13"/>
    </row>
    <row r="54" ht="24" spans="1:7">
      <c r="A54" s="8"/>
      <c r="B54" s="9"/>
      <c r="C54" s="16"/>
      <c r="D54" s="9"/>
      <c r="E54" s="11" t="s">
        <v>12</v>
      </c>
      <c r="F54" s="12"/>
      <c r="G54" s="13"/>
    </row>
    <row r="55" ht="36" spans="1:7">
      <c r="A55" s="8"/>
      <c r="B55" s="9"/>
      <c r="C55" s="16"/>
      <c r="D55" s="9"/>
      <c r="E55" s="11" t="s">
        <v>44</v>
      </c>
      <c r="F55" s="12"/>
      <c r="G55" s="13"/>
    </row>
    <row r="56" ht="60" spans="1:7">
      <c r="A56" s="8">
        <v>13</v>
      </c>
      <c r="B56" s="9" t="s">
        <v>17</v>
      </c>
      <c r="C56" s="16" t="str">
        <f>_xlfn.DISPIMG("ID_5C77C4EA391C400F8BDCCF07686B0D71",1)</f>
        <v>=DISPIMG("ID_5C77C4EA391C400F8BDCCF07686B0D71",1)</v>
      </c>
      <c r="D56" s="9" t="s">
        <v>45</v>
      </c>
      <c r="E56" s="11" t="s">
        <v>46</v>
      </c>
      <c r="F56" s="12">
        <v>2471.66666666667</v>
      </c>
      <c r="G56" s="13"/>
    </row>
    <row r="57" ht="24" spans="1:7">
      <c r="A57" s="8"/>
      <c r="B57" s="9"/>
      <c r="C57" s="16"/>
      <c r="D57" s="9"/>
      <c r="E57" s="11" t="s">
        <v>11</v>
      </c>
      <c r="F57" s="12"/>
      <c r="G57" s="13"/>
    </row>
    <row r="58" ht="24" spans="1:7">
      <c r="A58" s="8"/>
      <c r="B58" s="9"/>
      <c r="C58" s="16"/>
      <c r="D58" s="9"/>
      <c r="E58" s="11" t="s">
        <v>12</v>
      </c>
      <c r="F58" s="12"/>
      <c r="G58" s="13"/>
    </row>
    <row r="59" ht="13.5" spans="1:7">
      <c r="A59" s="8"/>
      <c r="B59" s="9"/>
      <c r="C59" s="16"/>
      <c r="D59" s="9"/>
      <c r="E59" s="11" t="s">
        <v>13</v>
      </c>
      <c r="F59" s="12"/>
      <c r="G59" s="13"/>
    </row>
    <row r="60" ht="60" spans="1:7">
      <c r="A60" s="8">
        <v>14</v>
      </c>
      <c r="B60" s="9" t="s">
        <v>17</v>
      </c>
      <c r="C60" s="16" t="str">
        <f>_xlfn.DISPIMG("ID_6BEFBD1AE63848E896C2B66DD7E1FD18",1)</f>
        <v>=DISPIMG("ID_6BEFBD1AE63848E896C2B66DD7E1FD18",1)</v>
      </c>
      <c r="D60" s="9" t="s">
        <v>18</v>
      </c>
      <c r="E60" s="11" t="s">
        <v>46</v>
      </c>
      <c r="F60" s="12">
        <v>2110</v>
      </c>
      <c r="G60" s="13"/>
    </row>
    <row r="61" ht="24" spans="1:7">
      <c r="A61" s="8"/>
      <c r="B61" s="9"/>
      <c r="C61" s="16"/>
      <c r="D61" s="9"/>
      <c r="E61" s="11" t="s">
        <v>11</v>
      </c>
      <c r="F61" s="12"/>
      <c r="G61" s="13"/>
    </row>
    <row r="62" ht="24" spans="1:7">
      <c r="A62" s="8"/>
      <c r="B62" s="9"/>
      <c r="C62" s="16"/>
      <c r="D62" s="9"/>
      <c r="E62" s="11" t="s">
        <v>12</v>
      </c>
      <c r="F62" s="12"/>
      <c r="G62" s="13"/>
    </row>
    <row r="63" ht="13.5" spans="1:7">
      <c r="A63" s="8"/>
      <c r="B63" s="9"/>
      <c r="C63" s="16"/>
      <c r="D63" s="9"/>
      <c r="E63" s="11" t="s">
        <v>13</v>
      </c>
      <c r="F63" s="12"/>
      <c r="G63" s="13"/>
    </row>
    <row r="64" ht="60" spans="1:7">
      <c r="A64" s="8">
        <v>15</v>
      </c>
      <c r="B64" s="9" t="s">
        <v>17</v>
      </c>
      <c r="C64" s="16" t="str">
        <f>_xlfn.DISPIMG("ID_DCC4F5DB4874457CA11CDF8937495B21",1)</f>
        <v>=DISPIMG("ID_DCC4F5DB4874457CA11CDF8937495B21",1)</v>
      </c>
      <c r="D64" s="9" t="s">
        <v>47</v>
      </c>
      <c r="E64" s="11" t="s">
        <v>46</v>
      </c>
      <c r="F64" s="12">
        <v>3960.66666666667</v>
      </c>
      <c r="G64" s="13"/>
    </row>
    <row r="65" ht="24" spans="1:7">
      <c r="A65" s="8"/>
      <c r="B65" s="9"/>
      <c r="C65" s="16"/>
      <c r="D65" s="9"/>
      <c r="E65" s="11" t="s">
        <v>11</v>
      </c>
      <c r="F65" s="12"/>
      <c r="G65" s="13"/>
    </row>
    <row r="66" ht="24" spans="1:7">
      <c r="A66" s="8"/>
      <c r="B66" s="9"/>
      <c r="C66" s="16"/>
      <c r="D66" s="9"/>
      <c r="E66" s="11" t="s">
        <v>12</v>
      </c>
      <c r="F66" s="12"/>
      <c r="G66" s="13"/>
    </row>
    <row r="67" ht="13.5" spans="1:7">
      <c r="A67" s="8"/>
      <c r="B67" s="9"/>
      <c r="C67" s="16"/>
      <c r="D67" s="9"/>
      <c r="E67" s="11" t="s">
        <v>13</v>
      </c>
      <c r="F67" s="12"/>
      <c r="G67" s="13"/>
    </row>
    <row r="68" ht="48" spans="1:7">
      <c r="A68" s="8">
        <v>16</v>
      </c>
      <c r="B68" s="9" t="s">
        <v>48</v>
      </c>
      <c r="C68" s="16" t="str">
        <f>_xlfn.DISPIMG("ID_6C21CB1E0E624A7B9B4730BCABA78E75",1)</f>
        <v>=DISPIMG("ID_6C21CB1E0E624A7B9B4730BCABA78E75",1)</v>
      </c>
      <c r="D68" s="9" t="s">
        <v>49</v>
      </c>
      <c r="E68" s="11" t="s">
        <v>38</v>
      </c>
      <c r="F68" s="12">
        <v>1483.33333333333</v>
      </c>
      <c r="G68" s="13"/>
    </row>
    <row r="69" ht="24" spans="1:7">
      <c r="A69" s="8"/>
      <c r="B69" s="9"/>
      <c r="C69" s="16"/>
      <c r="D69" s="9"/>
      <c r="E69" s="11" t="s">
        <v>11</v>
      </c>
      <c r="F69" s="12"/>
      <c r="G69" s="13"/>
    </row>
    <row r="70" ht="24" spans="1:7">
      <c r="A70" s="8"/>
      <c r="B70" s="9"/>
      <c r="C70" s="16"/>
      <c r="D70" s="9"/>
      <c r="E70" s="11" t="s">
        <v>12</v>
      </c>
      <c r="F70" s="12"/>
      <c r="G70" s="13"/>
    </row>
    <row r="71" ht="36" spans="1:7">
      <c r="A71" s="8"/>
      <c r="B71" s="9"/>
      <c r="C71" s="16"/>
      <c r="D71" s="9"/>
      <c r="E71" s="11" t="s">
        <v>50</v>
      </c>
      <c r="F71" s="12"/>
      <c r="G71" s="13"/>
    </row>
    <row r="72" ht="60" spans="1:7">
      <c r="A72" s="8">
        <v>17</v>
      </c>
      <c r="B72" s="9" t="s">
        <v>51</v>
      </c>
      <c r="C72" s="10" t="str">
        <f>_xlfn.DISPIMG("ID_A8C91C34C1EE435780A8D1C51F42BD7F",1)</f>
        <v>=DISPIMG("ID_A8C91C34C1EE435780A8D1C51F42BD7F",1)</v>
      </c>
      <c r="D72" s="9" t="s">
        <v>52</v>
      </c>
      <c r="E72" s="11" t="s">
        <v>53</v>
      </c>
      <c r="F72" s="12">
        <v>811.666666666667</v>
      </c>
      <c r="G72" s="13"/>
    </row>
    <row r="73" ht="24" spans="1:7">
      <c r="A73" s="8"/>
      <c r="B73" s="9"/>
      <c r="C73" s="10"/>
      <c r="D73" s="9"/>
      <c r="E73" s="11" t="s">
        <v>11</v>
      </c>
      <c r="F73" s="12"/>
      <c r="G73" s="13"/>
    </row>
    <row r="74" ht="24" spans="1:7">
      <c r="A74" s="8"/>
      <c r="B74" s="9"/>
      <c r="C74" s="10"/>
      <c r="D74" s="9"/>
      <c r="E74" s="11" t="s">
        <v>12</v>
      </c>
      <c r="F74" s="12"/>
      <c r="G74" s="13"/>
    </row>
    <row r="75" ht="13.5" spans="1:7">
      <c r="A75" s="8"/>
      <c r="B75" s="9"/>
      <c r="C75" s="10"/>
      <c r="D75" s="9"/>
      <c r="E75" s="11" t="s">
        <v>13</v>
      </c>
      <c r="F75" s="12"/>
      <c r="G75" s="13"/>
    </row>
    <row r="76" ht="48" spans="1:7">
      <c r="A76" s="8">
        <v>18</v>
      </c>
      <c r="B76" s="9" t="s">
        <v>54</v>
      </c>
      <c r="C76" s="15" t="str">
        <f>_xlfn.DISPIMG("ID_A585244DED3349B6903C9185B462A735",1)</f>
        <v>=DISPIMG("ID_A585244DED3349B6903C9185B462A735",1)</v>
      </c>
      <c r="D76" s="9" t="s">
        <v>55</v>
      </c>
      <c r="E76" s="11" t="s">
        <v>38</v>
      </c>
      <c r="F76" s="5">
        <v>618.333333333333</v>
      </c>
      <c r="G76" s="13"/>
    </row>
    <row r="77" ht="24" spans="1:7">
      <c r="A77" s="8"/>
      <c r="B77" s="9"/>
      <c r="C77" s="15"/>
      <c r="D77" s="9"/>
      <c r="E77" s="11" t="s">
        <v>11</v>
      </c>
      <c r="F77" s="5"/>
      <c r="G77" s="13"/>
    </row>
    <row r="78" ht="24" spans="1:7">
      <c r="A78" s="8"/>
      <c r="B78" s="9"/>
      <c r="C78" s="15"/>
      <c r="D78" s="9"/>
      <c r="E78" s="11" t="s">
        <v>12</v>
      </c>
      <c r="F78" s="5"/>
      <c r="G78" s="13"/>
    </row>
    <row r="79" ht="24" spans="1:7">
      <c r="A79" s="8"/>
      <c r="B79" s="9"/>
      <c r="C79" s="15"/>
      <c r="D79" s="9"/>
      <c r="E79" s="11" t="s">
        <v>56</v>
      </c>
      <c r="F79" s="5"/>
      <c r="G79" s="13"/>
    </row>
    <row r="80" ht="48" spans="1:7">
      <c r="A80" s="8">
        <v>19</v>
      </c>
      <c r="B80" s="9" t="s">
        <v>57</v>
      </c>
      <c r="C80" s="15" t="str">
        <f>_xlfn.DISPIMG("ID_6686CE703B60484E89D55D20988DDCF3",1)</f>
        <v>=DISPIMG("ID_6686CE703B60484E89D55D20988DDCF3",1)</v>
      </c>
      <c r="D80" s="9" t="s">
        <v>55</v>
      </c>
      <c r="E80" s="11" t="s">
        <v>38</v>
      </c>
      <c r="F80" s="12">
        <v>629.666666666667</v>
      </c>
      <c r="G80" s="13"/>
    </row>
    <row r="81" ht="24" spans="1:7">
      <c r="A81" s="8"/>
      <c r="B81" s="9"/>
      <c r="C81" s="15"/>
      <c r="D81" s="9"/>
      <c r="E81" s="11" t="s">
        <v>11</v>
      </c>
      <c r="F81" s="12"/>
      <c r="G81" s="13"/>
    </row>
    <row r="82" ht="24" spans="1:7">
      <c r="A82" s="8"/>
      <c r="B82" s="9"/>
      <c r="C82" s="15"/>
      <c r="D82" s="9"/>
      <c r="E82" s="11" t="s">
        <v>12</v>
      </c>
      <c r="F82" s="12"/>
      <c r="G82" s="13"/>
    </row>
    <row r="83" ht="24" spans="1:7">
      <c r="A83" s="8"/>
      <c r="B83" s="9"/>
      <c r="C83" s="15"/>
      <c r="D83" s="9"/>
      <c r="E83" s="11" t="s">
        <v>56</v>
      </c>
      <c r="F83" s="12"/>
      <c r="G83" s="13"/>
    </row>
    <row r="84" ht="48" spans="1:7">
      <c r="A84" s="8">
        <v>20</v>
      </c>
      <c r="B84" s="9" t="s">
        <v>58</v>
      </c>
      <c r="C84" s="15" t="str">
        <f>_xlfn.DISPIMG("ID_B9987DE760ED4750A5623E86C1F0AAF9",1)</f>
        <v>=DISPIMG("ID_B9987DE760ED4750A5623E86C1F0AAF9",1)</v>
      </c>
      <c r="D84" s="9" t="s">
        <v>59</v>
      </c>
      <c r="E84" s="11" t="s">
        <v>60</v>
      </c>
      <c r="F84" s="12">
        <v>1644</v>
      </c>
      <c r="G84" s="13"/>
    </row>
    <row r="85" ht="60" spans="1:7">
      <c r="A85" s="8"/>
      <c r="B85" s="9"/>
      <c r="C85" s="15"/>
      <c r="D85" s="9"/>
      <c r="E85" s="11" t="s">
        <v>61</v>
      </c>
      <c r="F85" s="12"/>
      <c r="G85" s="13"/>
    </row>
    <row r="86" ht="24" spans="1:7">
      <c r="A86" s="8"/>
      <c r="B86" s="9"/>
      <c r="C86" s="15"/>
      <c r="D86" s="9"/>
      <c r="E86" s="11" t="s">
        <v>62</v>
      </c>
      <c r="F86" s="12"/>
      <c r="G86" s="13"/>
    </row>
    <row r="87" ht="24" spans="1:7">
      <c r="A87" s="8"/>
      <c r="B87" s="9"/>
      <c r="C87" s="15"/>
      <c r="D87" s="9"/>
      <c r="E87" s="11" t="s">
        <v>63</v>
      </c>
      <c r="F87" s="12"/>
      <c r="G87" s="13"/>
    </row>
    <row r="88" ht="60" spans="1:7">
      <c r="A88" s="8">
        <v>21</v>
      </c>
      <c r="B88" s="9" t="s">
        <v>58</v>
      </c>
      <c r="C88" s="10" t="str">
        <f>_xlfn.DISPIMG("ID_3206E79419D64B16A2195C4B3D162EF8",1)</f>
        <v>=DISPIMG("ID_3206E79419D64B16A2195C4B3D162EF8",1)</v>
      </c>
      <c r="D88" s="9" t="s">
        <v>64</v>
      </c>
      <c r="E88" s="11" t="s">
        <v>21</v>
      </c>
      <c r="F88" s="12">
        <v>2645</v>
      </c>
      <c r="G88" s="13"/>
    </row>
    <row r="89" ht="24" spans="1:7">
      <c r="A89" s="8"/>
      <c r="B89" s="9"/>
      <c r="C89" s="10"/>
      <c r="D89" s="9"/>
      <c r="E89" s="11" t="s">
        <v>11</v>
      </c>
      <c r="F89" s="12"/>
      <c r="G89" s="13"/>
    </row>
    <row r="90" ht="24" spans="1:7">
      <c r="A90" s="8"/>
      <c r="B90" s="9"/>
      <c r="C90" s="10"/>
      <c r="D90" s="9"/>
      <c r="E90" s="11" t="s">
        <v>12</v>
      </c>
      <c r="F90" s="12"/>
      <c r="G90" s="13"/>
    </row>
    <row r="91" ht="48" spans="1:7">
      <c r="A91" s="8"/>
      <c r="B91" s="9"/>
      <c r="C91" s="10"/>
      <c r="D91" s="9"/>
      <c r="E91" s="11" t="s">
        <v>65</v>
      </c>
      <c r="F91" s="12"/>
      <c r="G91" s="13"/>
    </row>
    <row r="92" ht="13.5" spans="1:7">
      <c r="A92" s="8">
        <v>22</v>
      </c>
      <c r="B92" s="9" t="s">
        <v>66</v>
      </c>
      <c r="C92" s="14" t="str">
        <f>_xlfn.DISPIMG("ID_BEB3509484F040F5BC835809150688EF",1)</f>
        <v>=DISPIMG("ID_BEB3509484F040F5BC835809150688EF",1)</v>
      </c>
      <c r="D92" s="9" t="s">
        <v>67</v>
      </c>
      <c r="E92" s="11" t="s">
        <v>68</v>
      </c>
      <c r="F92" s="12">
        <v>1910</v>
      </c>
      <c r="G92" s="13"/>
    </row>
    <row r="93" ht="13.5" spans="1:7">
      <c r="A93" s="8"/>
      <c r="B93" s="9"/>
      <c r="C93" s="14"/>
      <c r="D93" s="9"/>
      <c r="E93" s="11"/>
      <c r="F93" s="12"/>
      <c r="G93" s="13"/>
    </row>
    <row r="94" ht="13.5" spans="1:7">
      <c r="A94" s="8"/>
      <c r="B94" s="9"/>
      <c r="C94" s="14"/>
      <c r="D94" s="9"/>
      <c r="E94" s="11"/>
      <c r="F94" s="12"/>
      <c r="G94" s="13"/>
    </row>
    <row r="95" ht="13.5" spans="1:7">
      <c r="A95" s="8"/>
      <c r="B95" s="9"/>
      <c r="C95" s="14"/>
      <c r="D95" s="9"/>
      <c r="E95" s="11"/>
      <c r="F95" s="12"/>
      <c r="G95" s="13"/>
    </row>
    <row r="96" ht="13.5" spans="1:7">
      <c r="A96" s="8"/>
      <c r="B96" s="9"/>
      <c r="C96" s="14"/>
      <c r="D96" s="9"/>
      <c r="E96" s="11"/>
      <c r="F96" s="12"/>
      <c r="G96" s="13"/>
    </row>
    <row r="97" ht="60" spans="1:7">
      <c r="A97" s="8">
        <v>23</v>
      </c>
      <c r="B97" s="9" t="s">
        <v>69</v>
      </c>
      <c r="C97" s="16" t="str">
        <f>_xlfn.DISPIMG("ID_0C656B3211354D3895D1D6D722DBF6EA",1)</f>
        <v>=DISPIMG("ID_0C656B3211354D3895D1D6D722DBF6EA",1)</v>
      </c>
      <c r="D97" s="9" t="s">
        <v>70</v>
      </c>
      <c r="E97" s="11" t="s">
        <v>71</v>
      </c>
      <c r="F97" s="5">
        <v>2955</v>
      </c>
      <c r="G97" s="13"/>
    </row>
    <row r="98" ht="24" spans="1:7">
      <c r="A98" s="8"/>
      <c r="B98" s="9"/>
      <c r="C98" s="16"/>
      <c r="D98" s="9"/>
      <c r="E98" s="11" t="s">
        <v>72</v>
      </c>
      <c r="F98" s="5"/>
      <c r="G98" s="13"/>
    </row>
    <row r="99" ht="36" spans="1:7">
      <c r="A99" s="8"/>
      <c r="B99" s="9"/>
      <c r="C99" s="16"/>
      <c r="D99" s="9"/>
      <c r="E99" s="11" t="s">
        <v>73</v>
      </c>
      <c r="F99" s="5"/>
      <c r="G99" s="13"/>
    </row>
    <row r="100" ht="60" spans="1:7">
      <c r="A100" s="8">
        <v>24</v>
      </c>
      <c r="B100" s="9" t="s">
        <v>69</v>
      </c>
      <c r="C100" s="14" t="str">
        <f>_xlfn.DISPIMG("ID_51CF3C688123436194D27DB6134E8D3D",1)</f>
        <v>=DISPIMG("ID_51CF3C688123436194D27DB6134E8D3D",1)</v>
      </c>
      <c r="D100" s="9" t="s">
        <v>74</v>
      </c>
      <c r="E100" s="11" t="s">
        <v>71</v>
      </c>
      <c r="F100" s="5">
        <v>1490</v>
      </c>
      <c r="G100" s="13"/>
    </row>
    <row r="101" ht="24" spans="1:7">
      <c r="A101" s="8"/>
      <c r="B101" s="9"/>
      <c r="C101" s="14"/>
      <c r="D101" s="9"/>
      <c r="E101" s="11" t="s">
        <v>72</v>
      </c>
      <c r="F101" s="5"/>
      <c r="G101" s="13"/>
    </row>
    <row r="102" ht="36" spans="1:7">
      <c r="A102" s="8"/>
      <c r="B102" s="9"/>
      <c r="C102" s="14"/>
      <c r="D102" s="9"/>
      <c r="E102" s="11" t="s">
        <v>73</v>
      </c>
      <c r="F102" s="5"/>
      <c r="G102" s="13"/>
    </row>
    <row r="103" ht="60" spans="1:7">
      <c r="A103" s="8">
        <v>25</v>
      </c>
      <c r="B103" s="9" t="s">
        <v>69</v>
      </c>
      <c r="C103" s="16" t="str">
        <f>_xlfn.DISPIMG("ID_6DD713DAD3814C3B97F79C2618000D6A",1)</f>
        <v>=DISPIMG("ID_6DD713DAD3814C3B97F79C2618000D6A",1)</v>
      </c>
      <c r="D103" s="9" t="s">
        <v>70</v>
      </c>
      <c r="E103" s="11" t="s">
        <v>71</v>
      </c>
      <c r="F103" s="5">
        <v>2772.33333333333</v>
      </c>
      <c r="G103" s="13"/>
    </row>
    <row r="104" ht="24" spans="1:7">
      <c r="A104" s="8"/>
      <c r="B104" s="9"/>
      <c r="C104" s="16"/>
      <c r="D104" s="9"/>
      <c r="E104" s="11" t="s">
        <v>72</v>
      </c>
      <c r="F104" s="5"/>
      <c r="G104" s="13"/>
    </row>
    <row r="105" ht="36" spans="1:7">
      <c r="A105" s="8"/>
      <c r="B105" s="9"/>
      <c r="C105" s="16"/>
      <c r="D105" s="9"/>
      <c r="E105" s="11" t="s">
        <v>73</v>
      </c>
      <c r="F105" s="5"/>
      <c r="G105" s="13"/>
    </row>
    <row r="106" ht="60" spans="1:7">
      <c r="A106" s="8">
        <v>26</v>
      </c>
      <c r="B106" s="9" t="s">
        <v>69</v>
      </c>
      <c r="C106" s="14" t="str">
        <f>_xlfn.DISPIMG("ID_99F7B370F6B0422BA340F33EE4E1D1A8",1)</f>
        <v>=DISPIMG("ID_99F7B370F6B0422BA340F33EE4E1D1A8",1)</v>
      </c>
      <c r="D106" s="9" t="s">
        <v>74</v>
      </c>
      <c r="E106" s="11" t="s">
        <v>71</v>
      </c>
      <c r="F106" s="5">
        <v>1400</v>
      </c>
      <c r="G106" s="13"/>
    </row>
    <row r="107" ht="24" spans="1:7">
      <c r="A107" s="8"/>
      <c r="B107" s="9"/>
      <c r="C107" s="14"/>
      <c r="D107" s="9"/>
      <c r="E107" s="11" t="s">
        <v>72</v>
      </c>
      <c r="F107" s="5"/>
      <c r="G107" s="13"/>
    </row>
    <row r="108" ht="36" spans="1:7">
      <c r="A108" s="8"/>
      <c r="B108" s="9"/>
      <c r="C108" s="14"/>
      <c r="D108" s="9"/>
      <c r="E108" s="11" t="s">
        <v>73</v>
      </c>
      <c r="F108" s="5"/>
      <c r="G108" s="13"/>
    </row>
    <row r="109" ht="73" customHeight="1" spans="1:7">
      <c r="A109" s="8">
        <v>27</v>
      </c>
      <c r="B109" s="9" t="s">
        <v>75</v>
      </c>
      <c r="C109" s="14" t="str">
        <f>_xlfn.DISPIMG("ID_E483868822ED47B6B26F11D4C8158E19",1)</f>
        <v>=DISPIMG("ID_E483868822ED47B6B26F11D4C8158E19",1)</v>
      </c>
      <c r="D109" s="9" t="s">
        <v>76</v>
      </c>
      <c r="E109" s="11" t="s">
        <v>77</v>
      </c>
      <c r="F109" s="12">
        <v>618.333333333333</v>
      </c>
      <c r="G109" s="13"/>
    </row>
    <row r="110" ht="127" customHeight="1" spans="1:7">
      <c r="A110" s="8">
        <v>28</v>
      </c>
      <c r="B110" s="8" t="s">
        <v>75</v>
      </c>
      <c r="C110" s="14" t="str">
        <f>_xlfn.DISPIMG("ID_91C92F2BAEA34696872AE2B697B6EC82",1)</f>
        <v>=DISPIMG("ID_91C92F2BAEA34696872AE2B697B6EC82",1)</v>
      </c>
      <c r="D110" s="17" t="s">
        <v>76</v>
      </c>
      <c r="E110" s="11" t="s">
        <v>78</v>
      </c>
      <c r="F110" s="12">
        <v>676</v>
      </c>
      <c r="G110" s="18"/>
    </row>
    <row r="111" ht="13.5" spans="1:7">
      <c r="A111" s="8">
        <v>29</v>
      </c>
      <c r="B111" s="9" t="s">
        <v>75</v>
      </c>
      <c r="C111" s="10" t="str">
        <f>_xlfn.DISPIMG("ID_1A7F905E063446EFA4421192E1B83551",1)</f>
        <v>=DISPIMG("ID_1A7F905E063446EFA4421192E1B83551",1)</v>
      </c>
      <c r="D111" s="9" t="s">
        <v>76</v>
      </c>
      <c r="E111" s="11" t="s">
        <v>79</v>
      </c>
      <c r="F111" s="12">
        <v>644</v>
      </c>
      <c r="G111" s="13"/>
    </row>
    <row r="112" ht="24" spans="1:7">
      <c r="A112" s="8"/>
      <c r="B112" s="9"/>
      <c r="C112" s="10"/>
      <c r="D112" s="9"/>
      <c r="E112" s="11" t="s">
        <v>72</v>
      </c>
      <c r="F112" s="12"/>
      <c r="G112" s="13"/>
    </row>
    <row r="113" ht="10" customHeight="1" spans="1:7">
      <c r="A113" s="8"/>
      <c r="B113" s="9"/>
      <c r="C113" s="10"/>
      <c r="D113" s="9"/>
      <c r="E113" s="11" t="s">
        <v>80</v>
      </c>
      <c r="F113" s="12"/>
      <c r="G113" s="13"/>
    </row>
    <row r="114" ht="24" spans="1:7">
      <c r="A114" s="8"/>
      <c r="B114" s="9"/>
      <c r="C114" s="10"/>
      <c r="D114" s="9"/>
      <c r="E114" s="11" t="s">
        <v>81</v>
      </c>
      <c r="F114" s="12"/>
      <c r="G114" s="13"/>
    </row>
    <row r="115" ht="13.5" spans="1:7">
      <c r="A115" s="8">
        <v>30</v>
      </c>
      <c r="B115" s="9" t="s">
        <v>75</v>
      </c>
      <c r="C115" s="10" t="str">
        <f>_xlfn.DISPIMG("ID_80DA768ACF994A84B5E60D72DB30D49E",1)</f>
        <v>=DISPIMG("ID_80DA768ACF994A84B5E60D72DB30D49E",1)</v>
      </c>
      <c r="D115" s="9" t="s">
        <v>76</v>
      </c>
      <c r="E115" s="11" t="s">
        <v>82</v>
      </c>
      <c r="F115" s="5">
        <v>714.666666666667</v>
      </c>
      <c r="G115" s="13"/>
    </row>
    <row r="116" ht="24" spans="1:7">
      <c r="A116" s="8"/>
      <c r="B116" s="9"/>
      <c r="C116" s="10"/>
      <c r="D116" s="9"/>
      <c r="E116" s="11" t="s">
        <v>72</v>
      </c>
      <c r="F116" s="5"/>
      <c r="G116" s="13"/>
    </row>
    <row r="117" ht="24" spans="1:7">
      <c r="A117" s="8"/>
      <c r="B117" s="9"/>
      <c r="C117" s="10"/>
      <c r="D117" s="9"/>
      <c r="E117" s="11" t="s">
        <v>83</v>
      </c>
      <c r="F117" s="5"/>
      <c r="G117" s="13"/>
    </row>
    <row r="118" ht="13.5" spans="1:7">
      <c r="A118" s="8"/>
      <c r="B118" s="9"/>
      <c r="C118" s="10"/>
      <c r="D118" s="9"/>
      <c r="E118" s="11" t="s">
        <v>84</v>
      </c>
      <c r="F118" s="5"/>
      <c r="G118" s="13"/>
    </row>
    <row r="119" ht="13.5" spans="1:7">
      <c r="A119" s="8"/>
      <c r="B119" s="9"/>
      <c r="C119" s="10"/>
      <c r="D119" s="9"/>
      <c r="E119" s="11" t="s">
        <v>85</v>
      </c>
      <c r="F119" s="5"/>
      <c r="G119" s="13"/>
    </row>
    <row r="120" ht="13.5" spans="1:7">
      <c r="A120" s="8">
        <v>31</v>
      </c>
      <c r="B120" s="9" t="s">
        <v>75</v>
      </c>
      <c r="C120" s="10" t="str">
        <f>_xlfn.DISPIMG("ID_42C2EE4D46B941B8BD31AA221DF88224",1)</f>
        <v>=DISPIMG("ID_42C2EE4D46B941B8BD31AA221DF88224",1)</v>
      </c>
      <c r="D120" s="9" t="s">
        <v>76</v>
      </c>
      <c r="E120" s="11" t="s">
        <v>79</v>
      </c>
      <c r="F120" s="12">
        <v>1428.33333333333</v>
      </c>
      <c r="G120" s="13"/>
    </row>
    <row r="121" ht="24" spans="1:7">
      <c r="A121" s="8"/>
      <c r="B121" s="9"/>
      <c r="C121" s="10"/>
      <c r="D121" s="9"/>
      <c r="E121" s="11" t="s">
        <v>72</v>
      </c>
      <c r="F121" s="12"/>
      <c r="G121" s="13"/>
    </row>
    <row r="122" ht="24" spans="1:7">
      <c r="A122" s="8"/>
      <c r="B122" s="9"/>
      <c r="C122" s="10"/>
      <c r="D122" s="9"/>
      <c r="E122" s="11" t="s">
        <v>86</v>
      </c>
      <c r="F122" s="12"/>
      <c r="G122" s="13"/>
    </row>
    <row r="123" ht="13.5" spans="1:7">
      <c r="A123" s="8"/>
      <c r="B123" s="9"/>
      <c r="C123" s="10"/>
      <c r="D123" s="9"/>
      <c r="E123" s="11" t="s">
        <v>87</v>
      </c>
      <c r="F123" s="12"/>
      <c r="G123" s="13"/>
    </row>
    <row r="124" ht="36" spans="1:7">
      <c r="A124" s="8"/>
      <c r="B124" s="9"/>
      <c r="C124" s="10"/>
      <c r="D124" s="9"/>
      <c r="E124" s="11" t="s">
        <v>88</v>
      </c>
      <c r="F124" s="12"/>
      <c r="G124" s="13"/>
    </row>
    <row r="125" ht="13.5" spans="1:7">
      <c r="A125" s="8"/>
      <c r="B125" s="9"/>
      <c r="C125" s="10"/>
      <c r="D125" s="9"/>
      <c r="E125" s="11" t="s">
        <v>89</v>
      </c>
      <c r="F125" s="12"/>
      <c r="G125" s="13"/>
    </row>
    <row r="126" ht="24" spans="1:7">
      <c r="A126" s="8">
        <v>32</v>
      </c>
      <c r="B126" s="9" t="s">
        <v>75</v>
      </c>
      <c r="C126" s="16" t="str">
        <f>_xlfn.DISPIMG("ID_182B6DADCD3948CFB953E8AC70EFDAAC",1)</f>
        <v>=DISPIMG("ID_182B6DADCD3948CFB953E8AC70EFDAAC",1)</v>
      </c>
      <c r="D126" s="9" t="s">
        <v>90</v>
      </c>
      <c r="E126" s="11" t="s">
        <v>91</v>
      </c>
      <c r="F126" s="5">
        <v>710</v>
      </c>
      <c r="G126" s="13"/>
    </row>
    <row r="127" ht="24" spans="1:7">
      <c r="A127" s="8"/>
      <c r="B127" s="9"/>
      <c r="C127" s="16"/>
      <c r="D127" s="9"/>
      <c r="E127" s="11" t="s">
        <v>72</v>
      </c>
      <c r="F127" s="5"/>
      <c r="G127" s="13"/>
    </row>
    <row r="128" ht="13.5" spans="1:7">
      <c r="A128" s="8"/>
      <c r="B128" s="9"/>
      <c r="C128" s="16"/>
      <c r="D128" s="9"/>
      <c r="E128" s="11" t="s">
        <v>92</v>
      </c>
      <c r="F128" s="5"/>
      <c r="G128" s="13"/>
    </row>
    <row r="129" ht="13.5" spans="1:7">
      <c r="A129" s="8">
        <v>33</v>
      </c>
      <c r="B129" s="9" t="s">
        <v>93</v>
      </c>
      <c r="C129" s="15" t="str">
        <f>_xlfn.DISPIMG("ID_58A0BBCCA21F4C19BF1B9B42A66BABD1",1)</f>
        <v>=DISPIMG("ID_58A0BBCCA21F4C19BF1B9B42A66BABD1",1)</v>
      </c>
      <c r="D129" s="9" t="s">
        <v>76</v>
      </c>
      <c r="E129" s="11" t="s">
        <v>79</v>
      </c>
      <c r="F129" s="5">
        <v>161.666666666667</v>
      </c>
      <c r="G129" s="13"/>
    </row>
    <row r="130" ht="24" spans="1:7">
      <c r="A130" s="8"/>
      <c r="B130" s="9"/>
      <c r="C130" s="15"/>
      <c r="D130" s="9"/>
      <c r="E130" s="11" t="s">
        <v>72</v>
      </c>
      <c r="F130" s="5"/>
      <c r="G130" s="13"/>
    </row>
    <row r="131" ht="13.5" spans="1:7">
      <c r="A131" s="8"/>
      <c r="B131" s="9"/>
      <c r="C131" s="15"/>
      <c r="D131" s="9"/>
      <c r="E131" s="11" t="s">
        <v>94</v>
      </c>
      <c r="F131" s="5"/>
      <c r="G131" s="13"/>
    </row>
    <row r="132" ht="13.5" spans="1:7">
      <c r="A132" s="8">
        <v>34</v>
      </c>
      <c r="B132" s="9" t="s">
        <v>95</v>
      </c>
      <c r="C132" s="15" t="str">
        <f>_xlfn.DISPIMG("ID_89696A8C1E9D4A8884DFC00C20EEAA03",1)</f>
        <v>=DISPIMG("ID_89696A8C1E9D4A8884DFC00C20EEAA03",1)</v>
      </c>
      <c r="D132" s="9" t="s">
        <v>76</v>
      </c>
      <c r="E132" s="11" t="s">
        <v>79</v>
      </c>
      <c r="F132" s="5">
        <v>265.666666666667</v>
      </c>
      <c r="G132" s="13"/>
    </row>
    <row r="133" ht="24" spans="1:7">
      <c r="A133" s="8"/>
      <c r="B133" s="9"/>
      <c r="C133" s="15"/>
      <c r="D133" s="9"/>
      <c r="E133" s="11" t="s">
        <v>72</v>
      </c>
      <c r="F133" s="5"/>
      <c r="G133" s="13"/>
    </row>
    <row r="134" ht="13.5" spans="1:7">
      <c r="A134" s="8"/>
      <c r="B134" s="9"/>
      <c r="C134" s="15"/>
      <c r="D134" s="9"/>
      <c r="E134" s="11" t="s">
        <v>94</v>
      </c>
      <c r="F134" s="5"/>
      <c r="G134" s="13"/>
    </row>
    <row r="135" ht="24" spans="1:7">
      <c r="A135" s="8">
        <v>35</v>
      </c>
      <c r="B135" s="9" t="s">
        <v>75</v>
      </c>
      <c r="C135" s="15" t="str">
        <f>_xlfn.DISPIMG("ID_15C9E11B552E4AC282460B13A638903C",1)</f>
        <v>=DISPIMG("ID_15C9E11B552E4AC282460B13A638903C",1)</v>
      </c>
      <c r="D135" s="9" t="s">
        <v>76</v>
      </c>
      <c r="E135" s="11" t="s">
        <v>91</v>
      </c>
      <c r="F135" s="5">
        <v>613.333333333333</v>
      </c>
      <c r="G135" s="13"/>
    </row>
    <row r="136" ht="24" spans="1:7">
      <c r="A136" s="8"/>
      <c r="B136" s="9"/>
      <c r="C136" s="15"/>
      <c r="D136" s="9"/>
      <c r="E136" s="11" t="s">
        <v>72</v>
      </c>
      <c r="F136" s="5"/>
      <c r="G136" s="13"/>
    </row>
    <row r="137" ht="13.5" spans="1:7">
      <c r="A137" s="8"/>
      <c r="B137" s="9"/>
      <c r="C137" s="15"/>
      <c r="D137" s="9"/>
      <c r="E137" s="11" t="s">
        <v>96</v>
      </c>
      <c r="F137" s="5"/>
      <c r="G137" s="13"/>
    </row>
    <row r="138" ht="24" spans="1:7">
      <c r="A138" s="8">
        <v>36</v>
      </c>
      <c r="B138" s="9" t="s">
        <v>75</v>
      </c>
      <c r="C138" s="16" t="str">
        <f>_xlfn.DISPIMG("ID_B0FB9A5613D742CEB39D2883492ADF25",1)</f>
        <v>=DISPIMG("ID_B0FB9A5613D742CEB39D2883492ADF25",1)</v>
      </c>
      <c r="D138" s="9" t="s">
        <v>90</v>
      </c>
      <c r="E138" s="11" t="s">
        <v>91</v>
      </c>
      <c r="F138" s="5">
        <v>319.333333333333</v>
      </c>
      <c r="G138" s="13"/>
    </row>
    <row r="139" ht="24" spans="1:7">
      <c r="A139" s="8"/>
      <c r="B139" s="9"/>
      <c r="C139" s="16"/>
      <c r="D139" s="9"/>
      <c r="E139" s="11" t="s">
        <v>72</v>
      </c>
      <c r="F139" s="5"/>
      <c r="G139" s="13"/>
    </row>
    <row r="140" ht="36" spans="1:7">
      <c r="A140" s="8"/>
      <c r="B140" s="9"/>
      <c r="C140" s="16"/>
      <c r="D140" s="9"/>
      <c r="E140" s="11" t="s">
        <v>97</v>
      </c>
      <c r="F140" s="5"/>
      <c r="G140" s="13"/>
    </row>
    <row r="141" ht="24" spans="1:7">
      <c r="A141" s="8">
        <v>37</v>
      </c>
      <c r="B141" s="9" t="s">
        <v>75</v>
      </c>
      <c r="C141" s="16" t="str">
        <f>_xlfn.DISPIMG("ID_891BEBDEE3284BF09AF83CFE4539D0AF",1)</f>
        <v>=DISPIMG("ID_891BEBDEE3284BF09AF83CFE4539D0AF",1)</v>
      </c>
      <c r="D141" s="9" t="s">
        <v>90</v>
      </c>
      <c r="E141" s="11" t="s">
        <v>91</v>
      </c>
      <c r="F141" s="5">
        <v>245</v>
      </c>
      <c r="G141" s="13"/>
    </row>
    <row r="142" ht="24" spans="1:7">
      <c r="A142" s="8"/>
      <c r="B142" s="9"/>
      <c r="C142" s="16"/>
      <c r="D142" s="9"/>
      <c r="E142" s="11" t="s">
        <v>72</v>
      </c>
      <c r="F142" s="5"/>
      <c r="G142" s="13"/>
    </row>
    <row r="143" ht="36" spans="1:7">
      <c r="A143" s="8"/>
      <c r="B143" s="9"/>
      <c r="C143" s="16"/>
      <c r="D143" s="9"/>
      <c r="E143" s="11" t="s">
        <v>97</v>
      </c>
      <c r="F143" s="5"/>
      <c r="G143" s="13"/>
    </row>
    <row r="144" ht="48" spans="1:7">
      <c r="A144" s="8">
        <v>38</v>
      </c>
      <c r="B144" s="9" t="s">
        <v>98</v>
      </c>
      <c r="C144" s="15" t="str">
        <f>_xlfn.DISPIMG("ID_80EC74A7D1E649E49E9260AEDA9DD0B3",1)</f>
        <v>=DISPIMG("ID_80EC74A7D1E649E49E9260AEDA9DD0B3",1)</v>
      </c>
      <c r="D144" s="9" t="s">
        <v>55</v>
      </c>
      <c r="E144" s="11" t="s">
        <v>38</v>
      </c>
      <c r="F144" s="12">
        <v>494.333333333333</v>
      </c>
      <c r="G144" s="13"/>
    </row>
    <row r="145" ht="24" spans="1:7">
      <c r="A145" s="8"/>
      <c r="B145" s="9"/>
      <c r="C145" s="15"/>
      <c r="D145" s="9"/>
      <c r="E145" s="11" t="s">
        <v>11</v>
      </c>
      <c r="F145" s="12"/>
      <c r="G145" s="13"/>
    </row>
    <row r="146" ht="24" spans="1:7">
      <c r="A146" s="8"/>
      <c r="B146" s="9"/>
      <c r="C146" s="15"/>
      <c r="D146" s="9"/>
      <c r="E146" s="11" t="s">
        <v>12</v>
      </c>
      <c r="F146" s="12"/>
      <c r="G146" s="13"/>
    </row>
    <row r="147" ht="24" spans="1:7">
      <c r="A147" s="8"/>
      <c r="B147" s="9"/>
      <c r="C147" s="15"/>
      <c r="D147" s="9"/>
      <c r="E147" s="11" t="s">
        <v>56</v>
      </c>
      <c r="F147" s="12"/>
      <c r="G147" s="13"/>
    </row>
    <row r="148" ht="13.5" spans="1:7">
      <c r="A148" s="8">
        <v>39</v>
      </c>
      <c r="B148" s="9" t="s">
        <v>99</v>
      </c>
      <c r="C148" s="15" t="str">
        <f>_xlfn.DISPIMG("ID_9E3EB279ECCF42CA8C116BBF221533FC",1)</f>
        <v>=DISPIMG("ID_9E3EB279ECCF42CA8C116BBF221533FC",1)</v>
      </c>
      <c r="D148" s="9" t="s">
        <v>100</v>
      </c>
      <c r="E148" s="11" t="s">
        <v>101</v>
      </c>
      <c r="F148" s="5">
        <v>2471.66666666667</v>
      </c>
      <c r="G148" s="13"/>
    </row>
    <row r="149" ht="13.5" spans="1:7">
      <c r="A149" s="8"/>
      <c r="B149" s="9"/>
      <c r="C149" s="15"/>
      <c r="D149" s="9"/>
      <c r="E149" s="11" t="s">
        <v>102</v>
      </c>
      <c r="F149" s="5"/>
      <c r="G149" s="13"/>
    </row>
    <row r="150" ht="24" spans="1:7">
      <c r="A150" s="8"/>
      <c r="B150" s="9"/>
      <c r="C150" s="15"/>
      <c r="D150" s="9"/>
      <c r="E150" s="11" t="s">
        <v>103</v>
      </c>
      <c r="F150" s="5"/>
      <c r="G150" s="13"/>
    </row>
    <row r="151" ht="13.5" spans="1:7">
      <c r="A151" s="8"/>
      <c r="B151" s="9"/>
      <c r="C151" s="15"/>
      <c r="D151" s="9"/>
      <c r="E151" s="11" t="s">
        <v>104</v>
      </c>
      <c r="F151" s="5"/>
      <c r="G151" s="13"/>
    </row>
    <row r="152" ht="35" customHeight="1" spans="1:7">
      <c r="A152" s="8"/>
      <c r="B152" s="9"/>
      <c r="C152" s="15"/>
      <c r="D152" s="9"/>
      <c r="E152" s="11" t="s">
        <v>91</v>
      </c>
      <c r="F152" s="5"/>
      <c r="G152" s="13"/>
    </row>
    <row r="153" ht="46" customHeight="1" spans="1:7">
      <c r="A153" s="8"/>
      <c r="B153" s="9"/>
      <c r="C153" s="15"/>
      <c r="D153" s="9"/>
      <c r="E153" s="11" t="s">
        <v>72</v>
      </c>
      <c r="F153" s="5"/>
      <c r="G153" s="13"/>
    </row>
    <row r="154" ht="27" customHeight="1" spans="1:7">
      <c r="A154" s="8"/>
      <c r="B154" s="9"/>
      <c r="C154" s="15"/>
      <c r="D154" s="9"/>
      <c r="E154" s="11" t="s">
        <v>92</v>
      </c>
      <c r="F154" s="5"/>
      <c r="G154" s="13"/>
    </row>
    <row r="155" ht="74" customHeight="1" spans="1:7">
      <c r="A155" s="8">
        <v>40</v>
      </c>
      <c r="B155" s="9" t="s">
        <v>105</v>
      </c>
      <c r="C155" s="15" t="str">
        <f>_xlfn.DISPIMG("ID_8259D4EDAAE5434FA99EC0BB7E22D27C",1)</f>
        <v>=DISPIMG("ID_8259D4EDAAE5434FA99EC0BB7E22D27C",1)</v>
      </c>
      <c r="D155" s="9" t="s">
        <v>106</v>
      </c>
      <c r="E155" s="11" t="s">
        <v>38</v>
      </c>
      <c r="F155" s="12">
        <v>951.333333333333</v>
      </c>
      <c r="G155" s="13"/>
    </row>
    <row r="156" ht="41" customHeight="1" spans="1:7">
      <c r="A156" s="8"/>
      <c r="B156" s="9"/>
      <c r="C156" s="15"/>
      <c r="D156" s="9"/>
      <c r="E156" s="11" t="s">
        <v>11</v>
      </c>
      <c r="F156" s="12"/>
      <c r="G156" s="13"/>
    </row>
    <row r="157" ht="40" customHeight="1" spans="1:7">
      <c r="A157" s="8"/>
      <c r="B157" s="9"/>
      <c r="C157" s="15"/>
      <c r="D157" s="9"/>
      <c r="E157" s="11" t="s">
        <v>12</v>
      </c>
      <c r="F157" s="12"/>
      <c r="G157" s="13"/>
    </row>
    <row r="158" ht="36" spans="1:7">
      <c r="A158" s="8"/>
      <c r="B158" s="9"/>
      <c r="C158" s="15"/>
      <c r="D158" s="9"/>
      <c r="E158" s="11" t="s">
        <v>107</v>
      </c>
      <c r="F158" s="12"/>
      <c r="G158" s="13"/>
    </row>
    <row r="159" ht="22" customHeight="1" spans="1:7">
      <c r="A159" s="8">
        <v>41</v>
      </c>
      <c r="B159" s="9" t="s">
        <v>75</v>
      </c>
      <c r="C159" s="15" t="str">
        <f>_xlfn.DISPIMG("ID_4041404C0A8A4E26A0BB6C7F173F3E1E",1)</f>
        <v>=DISPIMG("ID_4041404C0A8A4E26A0BB6C7F173F3E1E",1)</v>
      </c>
      <c r="D159" s="9" t="s">
        <v>76</v>
      </c>
      <c r="E159" s="11" t="s">
        <v>108</v>
      </c>
      <c r="F159" s="5">
        <v>327</v>
      </c>
      <c r="G159" s="13"/>
    </row>
    <row r="160" ht="41" customHeight="1" spans="1:7">
      <c r="A160" s="8"/>
      <c r="B160" s="9"/>
      <c r="C160" s="15"/>
      <c r="D160" s="9"/>
      <c r="E160" s="11" t="s">
        <v>109</v>
      </c>
      <c r="F160" s="5"/>
      <c r="G160" s="13"/>
    </row>
    <row r="161" ht="13.5" spans="1:7">
      <c r="A161" s="8">
        <v>42</v>
      </c>
      <c r="B161" s="9" t="s">
        <v>110</v>
      </c>
      <c r="C161" s="15" t="str">
        <f>_xlfn.DISPIMG("ID_C53AB16D36864686A3D8A3E3DED7C087",1)</f>
        <v>=DISPIMG("ID_C53AB16D36864686A3D8A3E3DED7C087",1)</v>
      </c>
      <c r="D161" s="9" t="s">
        <v>111</v>
      </c>
      <c r="E161" s="11" t="s">
        <v>112</v>
      </c>
      <c r="F161" s="12">
        <v>50.1666666666667</v>
      </c>
      <c r="G161" s="13"/>
    </row>
    <row r="162" ht="13.5" spans="1:7">
      <c r="A162" s="8"/>
      <c r="B162" s="9"/>
      <c r="C162" s="15"/>
      <c r="D162" s="9"/>
      <c r="E162" s="11"/>
      <c r="F162" s="12"/>
      <c r="G162" s="13"/>
    </row>
    <row r="163" ht="13.5" spans="1:7">
      <c r="A163" s="8"/>
      <c r="B163" s="9"/>
      <c r="C163" s="15"/>
      <c r="D163" s="9"/>
      <c r="E163" s="11"/>
      <c r="F163" s="12"/>
      <c r="G163" s="13"/>
    </row>
    <row r="164" ht="13.5" spans="1:7">
      <c r="A164" s="8"/>
      <c r="B164" s="9"/>
      <c r="C164" s="15"/>
      <c r="D164" s="9"/>
      <c r="E164" s="11"/>
      <c r="F164" s="12"/>
      <c r="G164" s="13"/>
    </row>
    <row r="165" ht="13.5" spans="1:7">
      <c r="A165" s="8">
        <v>43</v>
      </c>
      <c r="B165" s="9" t="s">
        <v>113</v>
      </c>
      <c r="C165" s="16" t="str">
        <f>_xlfn.DISPIMG("ID_A93CC56ABA1640EB87BB8CD90A9C885A",1)</f>
        <v>=DISPIMG("ID_A93CC56ABA1640EB87BB8CD90A9C885A",1)</v>
      </c>
      <c r="D165" s="9" t="s">
        <v>114</v>
      </c>
      <c r="E165" s="11" t="s">
        <v>112</v>
      </c>
      <c r="F165" s="5">
        <v>58.5</v>
      </c>
      <c r="G165" s="13"/>
    </row>
    <row r="166" ht="13.5" spans="1:7">
      <c r="A166" s="8"/>
      <c r="B166" s="9"/>
      <c r="C166" s="16"/>
      <c r="D166" s="9"/>
      <c r="E166" s="11"/>
      <c r="F166" s="5"/>
      <c r="G166" s="13"/>
    </row>
    <row r="167" ht="13.5" spans="1:7">
      <c r="A167" s="8"/>
      <c r="B167" s="9"/>
      <c r="C167" s="16"/>
      <c r="D167" s="9"/>
      <c r="E167" s="11"/>
      <c r="F167" s="5"/>
      <c r="G167" s="13"/>
    </row>
    <row r="168" ht="13.5" spans="1:7">
      <c r="A168" s="8"/>
      <c r="B168" s="9"/>
      <c r="C168" s="16"/>
      <c r="D168" s="9"/>
      <c r="E168" s="11"/>
      <c r="F168" s="5"/>
      <c r="G168" s="13"/>
    </row>
    <row r="169" ht="13.5" spans="1:7">
      <c r="A169" s="8"/>
      <c r="B169" s="9"/>
      <c r="C169" s="16"/>
      <c r="D169" s="9"/>
      <c r="E169" s="11"/>
      <c r="F169" s="5"/>
      <c r="G169" s="13"/>
    </row>
    <row r="170" ht="13.5" spans="1:7">
      <c r="A170" s="8"/>
      <c r="B170" s="9"/>
      <c r="C170" s="16"/>
      <c r="D170" s="9"/>
      <c r="E170" s="11"/>
      <c r="F170" s="5"/>
      <c r="G170" s="13"/>
    </row>
    <row r="171" ht="60" spans="1:7">
      <c r="A171" s="8">
        <v>44</v>
      </c>
      <c r="B171" s="9" t="s">
        <v>115</v>
      </c>
      <c r="C171" s="16" t="str">
        <f>_xlfn.DISPIMG("ID_71101D1A20C94A219FB5341706626723",1)</f>
        <v>=DISPIMG("ID_71101D1A20C94A219FB5341706626723",1)</v>
      </c>
      <c r="D171" s="9" t="s">
        <v>116</v>
      </c>
      <c r="E171" s="11" t="s">
        <v>117</v>
      </c>
      <c r="F171" s="12">
        <v>5070</v>
      </c>
      <c r="G171" s="13"/>
    </row>
    <row r="172" ht="24" spans="1:7">
      <c r="A172" s="8"/>
      <c r="B172" s="9"/>
      <c r="C172" s="16"/>
      <c r="D172" s="9"/>
      <c r="E172" s="11" t="s">
        <v>11</v>
      </c>
      <c r="F172" s="12"/>
      <c r="G172" s="13"/>
    </row>
    <row r="173" ht="24" spans="1:7">
      <c r="A173" s="8"/>
      <c r="B173" s="9"/>
      <c r="C173" s="16"/>
      <c r="D173" s="9"/>
      <c r="E173" s="11" t="s">
        <v>12</v>
      </c>
      <c r="F173" s="12"/>
      <c r="G173" s="13"/>
    </row>
    <row r="174" ht="13.5" spans="1:7">
      <c r="A174" s="8"/>
      <c r="B174" s="9"/>
      <c r="C174" s="16"/>
      <c r="D174" s="9"/>
      <c r="E174" s="11" t="s">
        <v>13</v>
      </c>
      <c r="F174" s="12"/>
      <c r="G174" s="13"/>
    </row>
    <row r="175" ht="24" spans="1:7">
      <c r="A175" s="8">
        <v>45</v>
      </c>
      <c r="B175" s="9" t="s">
        <v>118</v>
      </c>
      <c r="C175" s="16" t="str">
        <f>_xlfn.DISPIMG("ID_46CD5BCD37F44ED8A5C4C846C5611D05",1)</f>
        <v>=DISPIMG("ID_46CD5BCD37F44ED8A5C4C846C5611D05",1)</v>
      </c>
      <c r="D175" s="9" t="s">
        <v>119</v>
      </c>
      <c r="E175" s="11" t="s">
        <v>120</v>
      </c>
      <c r="F175" s="12">
        <v>1478</v>
      </c>
      <c r="G175" s="13"/>
    </row>
    <row r="176" ht="36" spans="1:7">
      <c r="A176" s="8"/>
      <c r="B176" s="9"/>
      <c r="C176" s="16"/>
      <c r="D176" s="9"/>
      <c r="E176" s="11" t="s">
        <v>121</v>
      </c>
      <c r="F176" s="12"/>
      <c r="G176" s="13"/>
    </row>
    <row r="177" ht="24" spans="1:7">
      <c r="A177" s="8"/>
      <c r="B177" s="9"/>
      <c r="C177" s="16"/>
      <c r="D177" s="9"/>
      <c r="E177" s="11" t="s">
        <v>122</v>
      </c>
      <c r="F177" s="12"/>
      <c r="G177" s="13"/>
    </row>
    <row r="178" ht="13.5" spans="1:7">
      <c r="A178" s="8"/>
      <c r="B178" s="9"/>
      <c r="C178" s="16"/>
      <c r="D178" s="9"/>
      <c r="E178" s="11" t="s">
        <v>123</v>
      </c>
      <c r="F178" s="12"/>
      <c r="G178" s="13"/>
    </row>
    <row r="179" ht="13.5" spans="1:7">
      <c r="A179" s="8"/>
      <c r="B179" s="9"/>
      <c r="C179" s="16"/>
      <c r="D179" s="9"/>
      <c r="E179" s="11" t="s">
        <v>124</v>
      </c>
      <c r="F179" s="12"/>
      <c r="G179" s="13"/>
    </row>
    <row r="180" ht="13.5" spans="1:7">
      <c r="A180" s="8"/>
      <c r="B180" s="9"/>
      <c r="C180" s="16"/>
      <c r="D180" s="9"/>
      <c r="E180" s="11" t="s">
        <v>125</v>
      </c>
      <c r="F180" s="12"/>
      <c r="G180" s="13"/>
    </row>
    <row r="181" ht="13.5" spans="1:7">
      <c r="A181" s="8"/>
      <c r="B181" s="9"/>
      <c r="C181" s="16"/>
      <c r="D181" s="9"/>
      <c r="E181" s="11" t="s">
        <v>126</v>
      </c>
      <c r="F181" s="12"/>
      <c r="G181" s="13"/>
    </row>
    <row r="182" ht="24" spans="1:7">
      <c r="A182" s="8">
        <v>46</v>
      </c>
      <c r="B182" s="9" t="s">
        <v>118</v>
      </c>
      <c r="C182" s="16" t="str">
        <f>_xlfn.DISPIMG("ID_DE2065EBE47B4C0D8E7126F0AD4DB025",1)</f>
        <v>=DISPIMG("ID_DE2065EBE47B4C0D8E7126F0AD4DB025",1)</v>
      </c>
      <c r="D182" s="9" t="s">
        <v>119</v>
      </c>
      <c r="E182" s="11" t="s">
        <v>127</v>
      </c>
      <c r="F182" s="5">
        <v>1425</v>
      </c>
      <c r="G182" s="13"/>
    </row>
    <row r="183" ht="36" spans="1:7">
      <c r="A183" s="8"/>
      <c r="B183" s="9"/>
      <c r="C183" s="16"/>
      <c r="D183" s="9"/>
      <c r="E183" s="11" t="s">
        <v>121</v>
      </c>
      <c r="F183" s="5"/>
      <c r="G183" s="13"/>
    </row>
    <row r="184" ht="24" spans="1:7">
      <c r="A184" s="8"/>
      <c r="B184" s="9"/>
      <c r="C184" s="16"/>
      <c r="D184" s="9"/>
      <c r="E184" s="11" t="s">
        <v>128</v>
      </c>
      <c r="F184" s="5"/>
      <c r="G184" s="13"/>
    </row>
    <row r="185" ht="13.5" spans="1:7">
      <c r="A185" s="8"/>
      <c r="B185" s="9"/>
      <c r="C185" s="16"/>
      <c r="D185" s="9"/>
      <c r="E185" s="11" t="s">
        <v>129</v>
      </c>
      <c r="F185" s="5"/>
      <c r="G185" s="13"/>
    </row>
    <row r="186" ht="13.5" spans="1:7">
      <c r="A186" s="8"/>
      <c r="B186" s="9"/>
      <c r="C186" s="16"/>
      <c r="D186" s="9"/>
      <c r="E186" s="11" t="s">
        <v>130</v>
      </c>
      <c r="F186" s="5"/>
      <c r="G186" s="13"/>
    </row>
    <row r="187" ht="13.5" spans="1:7">
      <c r="A187" s="8"/>
      <c r="B187" s="9"/>
      <c r="C187" s="16"/>
      <c r="D187" s="9"/>
      <c r="E187" s="11" t="s">
        <v>131</v>
      </c>
      <c r="F187" s="5"/>
      <c r="G187" s="13"/>
    </row>
    <row r="188" ht="13.5" spans="1:7">
      <c r="A188" s="8"/>
      <c r="B188" s="9"/>
      <c r="C188" s="16"/>
      <c r="D188" s="9"/>
      <c r="E188" s="11" t="s">
        <v>126</v>
      </c>
      <c r="F188" s="5"/>
      <c r="G188" s="13"/>
    </row>
    <row r="189" ht="60" spans="1:7">
      <c r="A189" s="8">
        <v>47</v>
      </c>
      <c r="B189" s="9" t="s">
        <v>115</v>
      </c>
      <c r="C189" s="15" t="str">
        <f>_xlfn.DISPIMG("ID_D3CDD9CB4D0441EDB86A97BC2D630CB7",1)</f>
        <v>=DISPIMG("ID_D3CDD9CB4D0441EDB86A97BC2D630CB7",1)</v>
      </c>
      <c r="D189" s="9" t="s">
        <v>132</v>
      </c>
      <c r="E189" s="11" t="s">
        <v>117</v>
      </c>
      <c r="F189" s="12">
        <v>908.333333333333</v>
      </c>
      <c r="G189" s="13"/>
    </row>
    <row r="190" ht="24" spans="1:7">
      <c r="A190" s="8"/>
      <c r="B190" s="9"/>
      <c r="C190" s="15"/>
      <c r="D190" s="9"/>
      <c r="E190" s="11" t="s">
        <v>11</v>
      </c>
      <c r="F190" s="12"/>
      <c r="G190" s="13"/>
    </row>
    <row r="191" ht="24" spans="1:7">
      <c r="A191" s="8"/>
      <c r="B191" s="9"/>
      <c r="C191" s="15"/>
      <c r="D191" s="9"/>
      <c r="E191" s="11" t="s">
        <v>12</v>
      </c>
      <c r="F191" s="12"/>
      <c r="G191" s="13"/>
    </row>
    <row r="192" ht="13.5" spans="1:7">
      <c r="A192" s="8"/>
      <c r="B192" s="9"/>
      <c r="C192" s="15"/>
      <c r="D192" s="9"/>
      <c r="E192" s="11" t="s">
        <v>13</v>
      </c>
      <c r="F192" s="12"/>
      <c r="G192" s="13"/>
    </row>
    <row r="193" ht="60" spans="1:7">
      <c r="A193" s="8">
        <v>48</v>
      </c>
      <c r="B193" s="9" t="s">
        <v>115</v>
      </c>
      <c r="C193" s="15" t="str">
        <f>_xlfn.DISPIMG("ID_06955FE3E5244F3CA8443FEB66F9BDFA",1)</f>
        <v>=DISPIMG("ID_06955FE3E5244F3CA8443FEB66F9BDFA",1)</v>
      </c>
      <c r="D193" s="9" t="s">
        <v>133</v>
      </c>
      <c r="E193" s="11" t="s">
        <v>117</v>
      </c>
      <c r="F193" s="12">
        <v>1342.66666666667</v>
      </c>
      <c r="G193" s="13"/>
    </row>
    <row r="194" ht="24" spans="1:7">
      <c r="A194" s="8"/>
      <c r="B194" s="9"/>
      <c r="C194" s="15"/>
      <c r="D194" s="9"/>
      <c r="E194" s="11" t="s">
        <v>11</v>
      </c>
      <c r="F194" s="12"/>
      <c r="G194" s="13"/>
    </row>
    <row r="195" ht="24" spans="1:7">
      <c r="A195" s="8"/>
      <c r="B195" s="9"/>
      <c r="C195" s="15"/>
      <c r="D195" s="9"/>
      <c r="E195" s="11" t="s">
        <v>12</v>
      </c>
      <c r="F195" s="12"/>
      <c r="G195" s="13"/>
    </row>
    <row r="196" ht="13.5" spans="1:7">
      <c r="A196" s="8"/>
      <c r="B196" s="9"/>
      <c r="C196" s="15"/>
      <c r="D196" s="9"/>
      <c r="E196" s="11" t="s">
        <v>13</v>
      </c>
      <c r="F196" s="12"/>
      <c r="G196" s="13"/>
    </row>
    <row r="197" ht="24" spans="1:7">
      <c r="A197" s="8">
        <v>49</v>
      </c>
      <c r="B197" s="9" t="s">
        <v>134</v>
      </c>
      <c r="C197" s="15" t="str">
        <f>_xlfn.DISPIMG("ID_2E25BB0FB96E40539286C64643735AF3",1)</f>
        <v>=DISPIMG("ID_2E25BB0FB96E40539286C64643735AF3",1)</v>
      </c>
      <c r="D197" s="9" t="s">
        <v>135</v>
      </c>
      <c r="E197" s="11" t="s">
        <v>136</v>
      </c>
      <c r="F197" s="5">
        <v>779.333333333333</v>
      </c>
      <c r="G197" s="13"/>
    </row>
    <row r="198" ht="36" spans="1:7">
      <c r="A198" s="8"/>
      <c r="B198" s="9"/>
      <c r="C198" s="15"/>
      <c r="D198" s="9"/>
      <c r="E198" s="11" t="s">
        <v>121</v>
      </c>
      <c r="F198" s="5"/>
      <c r="G198" s="13"/>
    </row>
    <row r="199" ht="24" spans="1:7">
      <c r="A199" s="8"/>
      <c r="B199" s="9"/>
      <c r="C199" s="15"/>
      <c r="D199" s="9"/>
      <c r="E199" s="11" t="s">
        <v>122</v>
      </c>
      <c r="F199" s="5"/>
      <c r="G199" s="13"/>
    </row>
    <row r="200" ht="24" spans="1:7">
      <c r="A200" s="8">
        <v>50</v>
      </c>
      <c r="B200" s="9" t="s">
        <v>137</v>
      </c>
      <c r="C200" s="15" t="str">
        <f>_xlfn.DISPIMG("ID_803043769D7842E3BCCEA30A513B673B",1)</f>
        <v>=DISPIMG("ID_803043769D7842E3BCCEA30A513B673B",1)</v>
      </c>
      <c r="D200" s="9" t="s">
        <v>135</v>
      </c>
      <c r="E200" s="11" t="s">
        <v>136</v>
      </c>
      <c r="F200" s="5">
        <v>713</v>
      </c>
      <c r="G200" s="13"/>
    </row>
    <row r="201" ht="36" spans="1:7">
      <c r="A201" s="8"/>
      <c r="B201" s="9"/>
      <c r="C201" s="15"/>
      <c r="D201" s="9"/>
      <c r="E201" s="11" t="s">
        <v>121</v>
      </c>
      <c r="F201" s="5"/>
      <c r="G201" s="13"/>
    </row>
    <row r="202" ht="24" spans="1:7">
      <c r="A202" s="8"/>
      <c r="B202" s="9"/>
      <c r="C202" s="15"/>
      <c r="D202" s="9"/>
      <c r="E202" s="11" t="s">
        <v>122</v>
      </c>
      <c r="F202" s="5"/>
      <c r="G202" s="13"/>
    </row>
    <row r="203" ht="60" spans="1:7">
      <c r="A203" s="8">
        <v>51</v>
      </c>
      <c r="B203" s="9" t="s">
        <v>115</v>
      </c>
      <c r="C203" s="15" t="str">
        <f>_xlfn.DISPIMG("ID_B4972C69B3C6419ABF5372859DAD967E",1)</f>
        <v>=DISPIMG("ID_B4972C69B3C6419ABF5372859DAD967E",1)</v>
      </c>
      <c r="D203" s="9" t="s">
        <v>132</v>
      </c>
      <c r="E203" s="11" t="s">
        <v>117</v>
      </c>
      <c r="F203" s="12">
        <v>908.333333333333</v>
      </c>
      <c r="G203" s="13"/>
    </row>
    <row r="204" ht="24" spans="1:7">
      <c r="A204" s="8"/>
      <c r="B204" s="9"/>
      <c r="C204" s="15"/>
      <c r="D204" s="9"/>
      <c r="E204" s="11" t="s">
        <v>11</v>
      </c>
      <c r="F204" s="12"/>
      <c r="G204" s="13"/>
    </row>
    <row r="205" ht="24" spans="1:7">
      <c r="A205" s="8"/>
      <c r="B205" s="9"/>
      <c r="C205" s="15"/>
      <c r="D205" s="9"/>
      <c r="E205" s="11" t="s">
        <v>12</v>
      </c>
      <c r="F205" s="12"/>
      <c r="G205" s="13"/>
    </row>
    <row r="206" ht="13.5" spans="1:7">
      <c r="A206" s="8"/>
      <c r="B206" s="9"/>
      <c r="C206" s="15"/>
      <c r="D206" s="9"/>
      <c r="E206" s="11" t="s">
        <v>13</v>
      </c>
      <c r="F206" s="12"/>
      <c r="G206" s="13"/>
    </row>
    <row r="207" ht="36" spans="1:7">
      <c r="A207" s="8"/>
      <c r="B207" s="9"/>
      <c r="C207" s="15"/>
      <c r="D207" s="9"/>
      <c r="E207" s="11" t="s">
        <v>138</v>
      </c>
      <c r="F207" s="12"/>
      <c r="G207" s="13"/>
    </row>
    <row r="208" ht="60" spans="1:7">
      <c r="A208" s="8">
        <v>52</v>
      </c>
      <c r="B208" s="9" t="s">
        <v>115</v>
      </c>
      <c r="C208" s="15" t="str">
        <f>_xlfn.DISPIMG("ID_C93523ACFF784F68B42B232E29136119",1)</f>
        <v>=DISPIMG("ID_C93523ACFF784F68B42B232E29136119",1)</v>
      </c>
      <c r="D208" s="9" t="s">
        <v>133</v>
      </c>
      <c r="E208" s="11" t="s">
        <v>117</v>
      </c>
      <c r="F208" s="12">
        <v>1342.66666666667</v>
      </c>
      <c r="G208" s="13"/>
    </row>
    <row r="209" ht="24" spans="1:7">
      <c r="A209" s="8"/>
      <c r="B209" s="9"/>
      <c r="C209" s="15"/>
      <c r="D209" s="9"/>
      <c r="E209" s="11" t="s">
        <v>11</v>
      </c>
      <c r="F209" s="12"/>
      <c r="G209" s="13"/>
    </row>
    <row r="210" ht="24" spans="1:7">
      <c r="A210" s="8"/>
      <c r="B210" s="9"/>
      <c r="C210" s="15"/>
      <c r="D210" s="9"/>
      <c r="E210" s="11" t="s">
        <v>12</v>
      </c>
      <c r="F210" s="12"/>
      <c r="G210" s="13"/>
    </row>
    <row r="211" ht="13.5" spans="1:7">
      <c r="A211" s="8"/>
      <c r="B211" s="9"/>
      <c r="C211" s="15"/>
      <c r="D211" s="9"/>
      <c r="E211" s="11" t="s">
        <v>13</v>
      </c>
      <c r="F211" s="12"/>
      <c r="G211" s="13"/>
    </row>
    <row r="212" ht="60" spans="1:7">
      <c r="A212" s="8">
        <v>53</v>
      </c>
      <c r="B212" s="9" t="s">
        <v>139</v>
      </c>
      <c r="C212" s="15" t="str">
        <f>_xlfn.DISPIMG("ID_6614B99250D449E28BDD8FBF6B5ED7D9",1)</f>
        <v>=DISPIMG("ID_6614B99250D449E28BDD8FBF6B5ED7D9",1)</v>
      </c>
      <c r="D212" s="9" t="s">
        <v>140</v>
      </c>
      <c r="E212" s="11" t="s">
        <v>117</v>
      </c>
      <c r="F212" s="12">
        <v>1960</v>
      </c>
      <c r="G212" s="13"/>
    </row>
    <row r="213" ht="24" spans="1:7">
      <c r="A213" s="8"/>
      <c r="B213" s="9"/>
      <c r="C213" s="15"/>
      <c r="D213" s="9"/>
      <c r="E213" s="11" t="s">
        <v>11</v>
      </c>
      <c r="F213" s="12"/>
      <c r="G213" s="13"/>
    </row>
    <row r="214" ht="24" spans="1:7">
      <c r="A214" s="8"/>
      <c r="B214" s="9"/>
      <c r="C214" s="15"/>
      <c r="D214" s="9"/>
      <c r="E214" s="11" t="s">
        <v>12</v>
      </c>
      <c r="F214" s="12"/>
      <c r="G214" s="13"/>
    </row>
    <row r="215" ht="13.5" spans="1:7">
      <c r="A215" s="8"/>
      <c r="B215" s="9"/>
      <c r="C215" s="15"/>
      <c r="D215" s="9"/>
      <c r="E215" s="11" t="s">
        <v>13</v>
      </c>
      <c r="F215" s="12"/>
      <c r="G215" s="13"/>
    </row>
    <row r="216" ht="60" spans="1:7">
      <c r="A216" s="8">
        <v>54</v>
      </c>
      <c r="B216" s="9" t="s">
        <v>141</v>
      </c>
      <c r="C216" s="15" t="str">
        <f>_xlfn.DISPIMG("ID_780107C5484C41F08DC6C72F62ABF76B",1)</f>
        <v>=DISPIMG("ID_780107C5484C41F08DC6C72F62ABF76B",1)</v>
      </c>
      <c r="D216" s="9" t="s">
        <v>142</v>
      </c>
      <c r="E216" s="11" t="s">
        <v>117</v>
      </c>
      <c r="F216" s="12">
        <v>462.333333333333</v>
      </c>
      <c r="G216" s="13"/>
    </row>
    <row r="217" ht="24" spans="1:7">
      <c r="A217" s="8"/>
      <c r="B217" s="9"/>
      <c r="C217" s="15"/>
      <c r="D217" s="9"/>
      <c r="E217" s="11" t="s">
        <v>11</v>
      </c>
      <c r="F217" s="12"/>
      <c r="G217" s="13"/>
    </row>
    <row r="218" ht="24" spans="1:7">
      <c r="A218" s="8"/>
      <c r="B218" s="9"/>
      <c r="C218" s="15"/>
      <c r="D218" s="9"/>
      <c r="E218" s="11" t="s">
        <v>12</v>
      </c>
      <c r="F218" s="12"/>
      <c r="G218" s="13"/>
    </row>
    <row r="219" ht="13.5" spans="1:7">
      <c r="A219" s="8"/>
      <c r="B219" s="9"/>
      <c r="C219" s="15"/>
      <c r="D219" s="9"/>
      <c r="E219" s="11" t="s">
        <v>13</v>
      </c>
      <c r="F219" s="12"/>
      <c r="G219" s="13"/>
    </row>
    <row r="220" ht="60" spans="1:7">
      <c r="A220" s="8">
        <v>55</v>
      </c>
      <c r="B220" s="9" t="s">
        <v>143</v>
      </c>
      <c r="C220" s="15" t="str">
        <f>_xlfn.DISPIMG("ID_EE5FF51EA4E14DC196E7B7B5AD8B980C",1)</f>
        <v>=DISPIMG("ID_EE5FF51EA4E14DC196E7B7B5AD8B980C",1)</v>
      </c>
      <c r="D220" s="9" t="s">
        <v>144</v>
      </c>
      <c r="E220" s="11" t="s">
        <v>117</v>
      </c>
      <c r="F220" s="12">
        <v>686</v>
      </c>
      <c r="G220" s="13"/>
    </row>
    <row r="221" ht="24" spans="1:7">
      <c r="A221" s="8"/>
      <c r="B221" s="9"/>
      <c r="C221" s="15"/>
      <c r="D221" s="9"/>
      <c r="E221" s="11" t="s">
        <v>11</v>
      </c>
      <c r="F221" s="12"/>
      <c r="G221" s="13"/>
    </row>
    <row r="222" ht="24" spans="1:7">
      <c r="A222" s="8"/>
      <c r="B222" s="9"/>
      <c r="C222" s="15"/>
      <c r="D222" s="9"/>
      <c r="E222" s="11" t="s">
        <v>12</v>
      </c>
      <c r="F222" s="12"/>
      <c r="G222" s="13"/>
    </row>
    <row r="223" ht="13.5" spans="1:7">
      <c r="A223" s="8"/>
      <c r="B223" s="9"/>
      <c r="C223" s="15"/>
      <c r="D223" s="9"/>
      <c r="E223" s="11" t="s">
        <v>13</v>
      </c>
      <c r="F223" s="12"/>
      <c r="G223" s="13"/>
    </row>
    <row r="224" ht="13.5" spans="1:7">
      <c r="A224" s="8"/>
      <c r="B224" s="9"/>
      <c r="C224" s="15"/>
      <c r="D224" s="9"/>
      <c r="E224" s="18"/>
      <c r="F224" s="12"/>
      <c r="G224" s="13"/>
    </row>
    <row r="225" ht="60" spans="1:7">
      <c r="A225" s="8">
        <v>56</v>
      </c>
      <c r="B225" s="9" t="s">
        <v>145</v>
      </c>
      <c r="C225" s="15" t="str">
        <f>_xlfn.DISPIMG("ID_D531DD52C2644B7386FB61D4CCE5E541",1)</f>
        <v>=DISPIMG("ID_D531DD52C2644B7386FB61D4CCE5E541",1)</v>
      </c>
      <c r="D225" s="9" t="s">
        <v>146</v>
      </c>
      <c r="E225" s="11" t="s">
        <v>117</v>
      </c>
      <c r="F225" s="5">
        <v>908.333333333333</v>
      </c>
      <c r="G225" s="13"/>
    </row>
    <row r="226" ht="24" spans="1:7">
      <c r="A226" s="8"/>
      <c r="B226" s="9"/>
      <c r="C226" s="15"/>
      <c r="D226" s="9"/>
      <c r="E226" s="11" t="s">
        <v>11</v>
      </c>
      <c r="F226" s="5"/>
      <c r="G226" s="13"/>
    </row>
    <row r="227" ht="24" spans="1:7">
      <c r="A227" s="8"/>
      <c r="B227" s="9"/>
      <c r="C227" s="15"/>
      <c r="D227" s="9"/>
      <c r="E227" s="11" t="s">
        <v>12</v>
      </c>
      <c r="F227" s="5"/>
      <c r="G227" s="13"/>
    </row>
    <row r="228" ht="13.5" spans="1:7">
      <c r="A228" s="8"/>
      <c r="B228" s="9"/>
      <c r="C228" s="15"/>
      <c r="D228" s="9"/>
      <c r="E228" s="11" t="s">
        <v>13</v>
      </c>
      <c r="F228" s="5"/>
      <c r="G228" s="13"/>
    </row>
    <row r="229" ht="60" spans="1:7">
      <c r="A229" s="8">
        <v>57</v>
      </c>
      <c r="B229" s="9" t="s">
        <v>147</v>
      </c>
      <c r="C229" s="15" t="str">
        <f>_xlfn.DISPIMG("ID_81F8259FA7084403817EED8C323B1235",1)</f>
        <v>=DISPIMG("ID_81F8259FA7084403817EED8C323B1235",1)</v>
      </c>
      <c r="D229" s="9" t="s">
        <v>148</v>
      </c>
      <c r="E229" s="11" t="s">
        <v>117</v>
      </c>
      <c r="F229" s="5">
        <v>744</v>
      </c>
      <c r="G229" s="13"/>
    </row>
    <row r="230" ht="24" spans="1:7">
      <c r="A230" s="8"/>
      <c r="B230" s="9"/>
      <c r="C230" s="15"/>
      <c r="D230" s="9"/>
      <c r="E230" s="11" t="s">
        <v>11</v>
      </c>
      <c r="F230" s="5"/>
      <c r="G230" s="13"/>
    </row>
    <row r="231" ht="24" spans="1:7">
      <c r="A231" s="8"/>
      <c r="B231" s="9"/>
      <c r="C231" s="15"/>
      <c r="D231" s="9"/>
      <c r="E231" s="11" t="s">
        <v>12</v>
      </c>
      <c r="F231" s="5"/>
      <c r="G231" s="13"/>
    </row>
    <row r="232" ht="60" spans="1:7">
      <c r="A232" s="8">
        <v>58</v>
      </c>
      <c r="B232" s="9" t="s">
        <v>147</v>
      </c>
      <c r="C232" s="15" t="str">
        <f>_xlfn.DISPIMG("ID_07FBB9C79A554C1FA77803D75450F5B6",1)</f>
        <v>=DISPIMG("ID_07FBB9C79A554C1FA77803D75450F5B6",1)</v>
      </c>
      <c r="D232" s="9" t="s">
        <v>149</v>
      </c>
      <c r="E232" s="11" t="s">
        <v>117</v>
      </c>
      <c r="F232" s="12">
        <v>1088.33333333333</v>
      </c>
      <c r="G232" s="13"/>
    </row>
    <row r="233" ht="24" spans="1:7">
      <c r="A233" s="8"/>
      <c r="B233" s="9"/>
      <c r="C233" s="15"/>
      <c r="D233" s="9"/>
      <c r="E233" s="11" t="s">
        <v>11</v>
      </c>
      <c r="F233" s="12"/>
      <c r="G233" s="13"/>
    </row>
    <row r="234" ht="24" spans="1:7">
      <c r="A234" s="8"/>
      <c r="B234" s="9"/>
      <c r="C234" s="15"/>
      <c r="D234" s="9"/>
      <c r="E234" s="11" t="s">
        <v>12</v>
      </c>
      <c r="F234" s="12"/>
      <c r="G234" s="13"/>
    </row>
    <row r="235" ht="13.5" spans="1:7">
      <c r="A235" s="8"/>
      <c r="B235" s="9"/>
      <c r="C235" s="15"/>
      <c r="D235" s="9"/>
      <c r="E235" s="11" t="s">
        <v>13</v>
      </c>
      <c r="F235" s="12"/>
      <c r="G235" s="13"/>
    </row>
    <row r="236" ht="60" spans="1:7">
      <c r="A236" s="8">
        <v>59</v>
      </c>
      <c r="B236" s="9" t="s">
        <v>147</v>
      </c>
      <c r="C236" s="15" t="str">
        <f>_xlfn.DISPIMG("ID_4D8DAB7D131B47EB95D03C782C5DFF2F",1)</f>
        <v>=DISPIMG("ID_4D8DAB7D131B47EB95D03C782C5DFF2F",1)</v>
      </c>
      <c r="D236" s="9" t="s">
        <v>150</v>
      </c>
      <c r="E236" s="11" t="s">
        <v>117</v>
      </c>
      <c r="F236" s="12">
        <v>1422.66666666667</v>
      </c>
      <c r="G236" s="13"/>
    </row>
    <row r="237" ht="24" spans="1:7">
      <c r="A237" s="8"/>
      <c r="B237" s="9"/>
      <c r="C237" s="15"/>
      <c r="D237" s="9"/>
      <c r="E237" s="11" t="s">
        <v>11</v>
      </c>
      <c r="F237" s="12"/>
      <c r="G237" s="13"/>
    </row>
    <row r="238" ht="24" spans="1:7">
      <c r="A238" s="8"/>
      <c r="B238" s="9"/>
      <c r="C238" s="15"/>
      <c r="D238" s="9"/>
      <c r="E238" s="11" t="s">
        <v>12</v>
      </c>
      <c r="F238" s="12"/>
      <c r="G238" s="13"/>
    </row>
    <row r="239" ht="13.5" spans="1:7">
      <c r="A239" s="8"/>
      <c r="B239" s="9"/>
      <c r="C239" s="15"/>
      <c r="D239" s="9"/>
      <c r="E239" s="11" t="s">
        <v>13</v>
      </c>
      <c r="F239" s="12"/>
      <c r="G239" s="13"/>
    </row>
    <row r="240" ht="60" spans="1:7">
      <c r="A240" s="8">
        <v>60</v>
      </c>
      <c r="B240" s="9" t="s">
        <v>151</v>
      </c>
      <c r="C240" s="15" t="str">
        <f>_xlfn.DISPIMG("ID_BAD9EEBCBDC7401BAEC150E83B694803",1)</f>
        <v>=DISPIMG("ID_BAD9EEBCBDC7401BAEC150E83B694803",1)</v>
      </c>
      <c r="D240" s="9" t="s">
        <v>152</v>
      </c>
      <c r="E240" s="11" t="s">
        <v>117</v>
      </c>
      <c r="F240" s="12">
        <v>1046</v>
      </c>
      <c r="G240" s="13"/>
    </row>
    <row r="241" ht="24" spans="1:7">
      <c r="A241" s="8"/>
      <c r="B241" s="9"/>
      <c r="C241" s="15"/>
      <c r="D241" s="9"/>
      <c r="E241" s="11" t="s">
        <v>11</v>
      </c>
      <c r="F241" s="12"/>
      <c r="G241" s="13"/>
    </row>
    <row r="242" ht="24" spans="1:7">
      <c r="A242" s="8"/>
      <c r="B242" s="9"/>
      <c r="C242" s="15"/>
      <c r="D242" s="9"/>
      <c r="E242" s="11" t="s">
        <v>12</v>
      </c>
      <c r="F242" s="12"/>
      <c r="G242" s="13"/>
    </row>
    <row r="243" ht="24" spans="1:7">
      <c r="A243" s="8"/>
      <c r="B243" s="9"/>
      <c r="C243" s="15"/>
      <c r="D243" s="9"/>
      <c r="E243" s="11" t="s">
        <v>153</v>
      </c>
      <c r="F243" s="12"/>
      <c r="G243" s="13"/>
    </row>
    <row r="244" ht="60" spans="1:7">
      <c r="A244" s="8">
        <v>61</v>
      </c>
      <c r="B244" s="9" t="s">
        <v>154</v>
      </c>
      <c r="C244" s="15" t="str">
        <f>_xlfn.DISPIMG("ID_A298CBD81AA84557BBDBCA8F2F6A5C8E",1)</f>
        <v>=DISPIMG("ID_A298CBD81AA84557BBDBCA8F2F6A5C8E",1)</v>
      </c>
      <c r="D244" s="9" t="s">
        <v>155</v>
      </c>
      <c r="E244" s="11" t="s">
        <v>117</v>
      </c>
      <c r="F244" s="5">
        <v>715</v>
      </c>
      <c r="G244" s="13"/>
    </row>
    <row r="245" ht="24" spans="1:7">
      <c r="A245" s="8"/>
      <c r="B245" s="9"/>
      <c r="C245" s="15"/>
      <c r="D245" s="9"/>
      <c r="E245" s="11" t="s">
        <v>11</v>
      </c>
      <c r="F245" s="5"/>
      <c r="G245" s="13"/>
    </row>
    <row r="246" ht="24" spans="1:7">
      <c r="A246" s="8"/>
      <c r="B246" s="9"/>
      <c r="C246" s="15"/>
      <c r="D246" s="9"/>
      <c r="E246" s="11" t="s">
        <v>12</v>
      </c>
      <c r="F246" s="5"/>
      <c r="G246" s="13"/>
    </row>
    <row r="247" ht="13.5" spans="1:7">
      <c r="A247" s="8"/>
      <c r="B247" s="9"/>
      <c r="C247" s="15"/>
      <c r="D247" s="9"/>
      <c r="E247" s="11" t="s">
        <v>13</v>
      </c>
      <c r="F247" s="5"/>
      <c r="G247" s="13"/>
    </row>
    <row r="248" ht="24" spans="1:7">
      <c r="A248" s="8">
        <v>62</v>
      </c>
      <c r="B248" s="9" t="s">
        <v>156</v>
      </c>
      <c r="C248" s="15" t="str">
        <f>_xlfn.DISPIMG("ID_70CEE806978342AEB32B0B3F76B682ED",1)</f>
        <v>=DISPIMG("ID_70CEE806978342AEB32B0B3F76B682ED",1)</v>
      </c>
      <c r="D248" s="9" t="s">
        <v>157</v>
      </c>
      <c r="E248" s="11" t="s">
        <v>158</v>
      </c>
      <c r="F248" s="5">
        <v>1081.33333333333</v>
      </c>
      <c r="G248" s="13"/>
    </row>
    <row r="249" ht="36" spans="1:7">
      <c r="A249" s="8"/>
      <c r="B249" s="9"/>
      <c r="C249" s="15"/>
      <c r="D249" s="9"/>
      <c r="E249" s="11" t="s">
        <v>121</v>
      </c>
      <c r="F249" s="5"/>
      <c r="G249" s="13"/>
    </row>
    <row r="250" ht="24" spans="1:7">
      <c r="A250" s="8"/>
      <c r="B250" s="9"/>
      <c r="C250" s="15"/>
      <c r="D250" s="9"/>
      <c r="E250" s="11" t="s">
        <v>159</v>
      </c>
      <c r="F250" s="5"/>
      <c r="G250" s="13"/>
    </row>
    <row r="251" ht="13.5" spans="1:7">
      <c r="A251" s="8"/>
      <c r="B251" s="9"/>
      <c r="C251" s="15"/>
      <c r="D251" s="9"/>
      <c r="E251" s="11" t="s">
        <v>160</v>
      </c>
      <c r="F251" s="5"/>
      <c r="G251" s="13"/>
    </row>
    <row r="252" ht="13.5" spans="1:7">
      <c r="A252" s="8"/>
      <c r="B252" s="9"/>
      <c r="C252" s="15"/>
      <c r="D252" s="9"/>
      <c r="E252" s="11" t="s">
        <v>161</v>
      </c>
      <c r="F252" s="5"/>
      <c r="G252" s="13"/>
    </row>
    <row r="253" ht="24" spans="1:7">
      <c r="A253" s="8">
        <v>63</v>
      </c>
      <c r="B253" s="9" t="s">
        <v>162</v>
      </c>
      <c r="C253" s="16" t="str">
        <f>_xlfn.DISPIMG("ID_0AD313B07CD84105BAFCC53E1806AAC6",1)</f>
        <v>=DISPIMG("ID_0AD313B07CD84105BAFCC53E1806AAC6",1)</v>
      </c>
      <c r="D253" s="9" t="s">
        <v>163</v>
      </c>
      <c r="E253" s="11" t="s">
        <v>164</v>
      </c>
      <c r="F253" s="5">
        <v>477.333333333333</v>
      </c>
      <c r="G253" s="13"/>
    </row>
    <row r="254" ht="36" spans="1:7">
      <c r="A254" s="8"/>
      <c r="B254" s="9"/>
      <c r="C254" s="16"/>
      <c r="D254" s="9"/>
      <c r="E254" s="11" t="s">
        <v>121</v>
      </c>
      <c r="F254" s="5"/>
      <c r="G254" s="13"/>
    </row>
    <row r="255" ht="24" spans="1:7">
      <c r="A255" s="8"/>
      <c r="B255" s="9"/>
      <c r="C255" s="16"/>
      <c r="D255" s="9"/>
      <c r="E255" s="11" t="s">
        <v>122</v>
      </c>
      <c r="F255" s="5"/>
      <c r="G255" s="13"/>
    </row>
    <row r="256" ht="24" spans="1:7">
      <c r="A256" s="8">
        <v>64</v>
      </c>
      <c r="B256" s="9" t="s">
        <v>165</v>
      </c>
      <c r="C256" s="16" t="str">
        <f>_xlfn.DISPIMG("ID_36C49A0489E24CCAAA7C1C18ED2EB20F",1)</f>
        <v>=DISPIMG("ID_36C49A0489E24CCAAA7C1C18ED2EB20F",1)</v>
      </c>
      <c r="D256" s="9" t="s">
        <v>166</v>
      </c>
      <c r="E256" s="11" t="s">
        <v>164</v>
      </c>
      <c r="F256" s="5">
        <v>1201.33333333333</v>
      </c>
      <c r="G256" s="13"/>
    </row>
    <row r="257" ht="36" spans="1:7">
      <c r="A257" s="8"/>
      <c r="B257" s="9"/>
      <c r="C257" s="16"/>
      <c r="D257" s="9"/>
      <c r="E257" s="11" t="s">
        <v>121</v>
      </c>
      <c r="F257" s="5"/>
      <c r="G257" s="13"/>
    </row>
    <row r="258" ht="24" spans="1:7">
      <c r="A258" s="8"/>
      <c r="B258" s="9"/>
      <c r="C258" s="16"/>
      <c r="D258" s="9"/>
      <c r="E258" s="11" t="s">
        <v>122</v>
      </c>
      <c r="F258" s="5"/>
      <c r="G258" s="13"/>
    </row>
    <row r="259" ht="24" spans="1:7">
      <c r="A259" s="8">
        <v>65</v>
      </c>
      <c r="B259" s="9" t="s">
        <v>167</v>
      </c>
      <c r="C259" s="15" t="str">
        <f>_xlfn.DISPIMG("ID_46C995E596C045B2898CA8B953B652E6",1)</f>
        <v>=DISPIMG("ID_46C995E596C045B2898CA8B953B652E6",1)</v>
      </c>
      <c r="D259" s="9" t="s">
        <v>168</v>
      </c>
      <c r="E259" s="11" t="s">
        <v>164</v>
      </c>
      <c r="F259" s="5">
        <v>876</v>
      </c>
      <c r="G259" s="13"/>
    </row>
    <row r="260" ht="36" spans="1:7">
      <c r="A260" s="8"/>
      <c r="B260" s="9"/>
      <c r="C260" s="15"/>
      <c r="D260" s="9"/>
      <c r="E260" s="11" t="s">
        <v>121</v>
      </c>
      <c r="F260" s="5"/>
      <c r="G260" s="13"/>
    </row>
    <row r="261" ht="24" spans="1:7">
      <c r="A261" s="8"/>
      <c r="B261" s="9"/>
      <c r="C261" s="15"/>
      <c r="D261" s="9"/>
      <c r="E261" s="11" t="s">
        <v>122</v>
      </c>
      <c r="F261" s="5"/>
      <c r="G261" s="13"/>
    </row>
    <row r="262" ht="13.5" spans="1:7">
      <c r="A262" s="8"/>
      <c r="B262" s="9"/>
      <c r="C262" s="15"/>
      <c r="D262" s="9"/>
      <c r="E262" s="11" t="s">
        <v>169</v>
      </c>
      <c r="F262" s="5"/>
      <c r="G262" s="13"/>
    </row>
    <row r="263" ht="13.5" spans="1:7">
      <c r="A263" s="8"/>
      <c r="B263" s="9"/>
      <c r="C263" s="15"/>
      <c r="D263" s="9"/>
      <c r="E263" s="11" t="s">
        <v>170</v>
      </c>
      <c r="F263" s="5"/>
      <c r="G263" s="13"/>
    </row>
    <row r="264" ht="13.5" spans="1:7">
      <c r="A264" s="8"/>
      <c r="B264" s="9"/>
      <c r="C264" s="15"/>
      <c r="D264" s="9"/>
      <c r="E264" s="11" t="s">
        <v>171</v>
      </c>
      <c r="F264" s="5"/>
      <c r="G264" s="13"/>
    </row>
    <row r="265" ht="13.5" spans="1:7">
      <c r="A265" s="8"/>
      <c r="B265" s="9"/>
      <c r="C265" s="15"/>
      <c r="D265" s="9"/>
      <c r="E265" s="11" t="s">
        <v>172</v>
      </c>
      <c r="F265" s="5"/>
      <c r="G265" s="13"/>
    </row>
    <row r="266" ht="13.5" spans="1:7">
      <c r="A266" s="8">
        <v>66</v>
      </c>
      <c r="B266" s="9" t="s">
        <v>173</v>
      </c>
      <c r="C266" s="19" t="str">
        <f>_xlfn.DISPIMG("ID_CACD8754864E45AFB47A7B21403554B3",1)</f>
        <v>=DISPIMG("ID_CACD8754864E45AFB47A7B21403554B3",1)</v>
      </c>
      <c r="D266" s="9" t="s">
        <v>90</v>
      </c>
      <c r="E266" s="11" t="s">
        <v>174</v>
      </c>
      <c r="F266" s="5">
        <v>605.666666666667</v>
      </c>
      <c r="G266" s="13"/>
    </row>
    <row r="267" ht="13.5" spans="1:7">
      <c r="A267" s="8"/>
      <c r="B267" s="9"/>
      <c r="C267" s="19"/>
      <c r="D267" s="9"/>
      <c r="E267" s="11"/>
      <c r="F267" s="5"/>
      <c r="G267" s="13"/>
    </row>
    <row r="268" ht="13.5" spans="1:7">
      <c r="A268" s="8"/>
      <c r="B268" s="9"/>
      <c r="C268" s="19"/>
      <c r="D268" s="9"/>
      <c r="E268" s="11"/>
      <c r="F268" s="5"/>
      <c r="G268" s="13"/>
    </row>
    <row r="269" ht="13.5" spans="1:7">
      <c r="A269" s="8">
        <v>67</v>
      </c>
      <c r="B269" s="9" t="s">
        <v>173</v>
      </c>
      <c r="C269" s="19" t="str">
        <f>_xlfn.DISPIMG("ID_A8652697D91B41E48CC8B2204AFD26B4",1)</f>
        <v>=DISPIMG("ID_A8652697D91B41E48CC8B2204AFD26B4",1)</v>
      </c>
      <c r="D269" s="9" t="s">
        <v>90</v>
      </c>
      <c r="E269" s="11" t="s">
        <v>175</v>
      </c>
      <c r="F269" s="5">
        <v>605.666666666667</v>
      </c>
      <c r="G269" s="13"/>
    </row>
    <row r="270" ht="13.5" spans="1:7">
      <c r="A270" s="8"/>
      <c r="B270" s="9"/>
      <c r="C270" s="19"/>
      <c r="D270" s="9"/>
      <c r="E270" s="11"/>
      <c r="F270" s="5"/>
      <c r="G270" s="13"/>
    </row>
    <row r="271" ht="13.5" spans="1:7">
      <c r="A271" s="8">
        <v>68</v>
      </c>
      <c r="B271" s="9" t="s">
        <v>173</v>
      </c>
      <c r="C271" s="15" t="str">
        <f>_xlfn.DISPIMG("ID_706BD09BD845447497EFCEDA4D5C5D95",1)</f>
        <v>=DISPIMG("ID_706BD09BD845447497EFCEDA4D5C5D95",1)</v>
      </c>
      <c r="D271" s="9" t="s">
        <v>90</v>
      </c>
      <c r="E271" s="11" t="s">
        <v>176</v>
      </c>
      <c r="F271" s="5">
        <v>661.666666666667</v>
      </c>
      <c r="G271" s="13"/>
    </row>
    <row r="272" ht="13.5" spans="1:7">
      <c r="A272" s="8"/>
      <c r="B272" s="9"/>
      <c r="C272" s="15"/>
      <c r="D272" s="9"/>
      <c r="E272" s="11" t="s">
        <v>177</v>
      </c>
      <c r="F272" s="5"/>
      <c r="G272" s="13"/>
    </row>
    <row r="273" ht="13.5" spans="1:7">
      <c r="A273" s="8"/>
      <c r="B273" s="9"/>
      <c r="C273" s="15"/>
      <c r="D273" s="9"/>
      <c r="E273" s="11" t="s">
        <v>178</v>
      </c>
      <c r="F273" s="5"/>
      <c r="G273" s="13"/>
    </row>
    <row r="274" ht="19" customHeight="1" spans="1:7">
      <c r="A274" s="8"/>
      <c r="B274" s="9"/>
      <c r="C274" s="15"/>
      <c r="D274" s="9"/>
      <c r="E274" s="11" t="s">
        <v>179</v>
      </c>
      <c r="F274" s="5"/>
      <c r="G274" s="13"/>
    </row>
    <row r="275" ht="22" customHeight="1" spans="1:7">
      <c r="A275" s="8"/>
      <c r="B275" s="9"/>
      <c r="C275" s="15"/>
      <c r="D275" s="9"/>
      <c r="E275" s="11" t="s">
        <v>180</v>
      </c>
      <c r="F275" s="5"/>
      <c r="G275" s="13"/>
    </row>
    <row r="276" ht="24" spans="1:7">
      <c r="A276" s="8">
        <v>69</v>
      </c>
      <c r="B276" s="9" t="s">
        <v>181</v>
      </c>
      <c r="C276" s="16" t="str">
        <f>_xlfn.DISPIMG("ID_C82C73AD9A704C038925C4AFB8BCB13A",1)</f>
        <v>=DISPIMG("ID_C82C73AD9A704C038925C4AFB8BCB13A",1)</v>
      </c>
      <c r="D276" s="9" t="s">
        <v>182</v>
      </c>
      <c r="E276" s="11" t="s">
        <v>183</v>
      </c>
      <c r="F276" s="5">
        <v>1036.66666666667</v>
      </c>
      <c r="G276" s="5" t="s">
        <v>184</v>
      </c>
    </row>
    <row r="277" ht="96" spans="1:7">
      <c r="A277" s="8"/>
      <c r="B277" s="9"/>
      <c r="C277" s="16"/>
      <c r="D277" s="9"/>
      <c r="E277" s="11" t="s">
        <v>185</v>
      </c>
      <c r="F277" s="5"/>
      <c r="G277" s="5"/>
    </row>
    <row r="278" ht="13.5" spans="1:7">
      <c r="A278" s="8"/>
      <c r="B278" s="9"/>
      <c r="C278" s="16"/>
      <c r="D278" s="9"/>
      <c r="E278" s="11" t="s">
        <v>186</v>
      </c>
      <c r="F278" s="5"/>
      <c r="G278" s="5"/>
    </row>
    <row r="279" ht="48" spans="1:7">
      <c r="A279" s="8">
        <v>70</v>
      </c>
      <c r="B279" s="9" t="s">
        <v>17</v>
      </c>
      <c r="C279" s="16" t="str">
        <f>_xlfn.DISPIMG("ID_82AFE2319DF345E29F91777777961DB1",1)</f>
        <v>=DISPIMG("ID_82AFE2319DF345E29F91777777961DB1",1)</v>
      </c>
      <c r="D279" s="9" t="s">
        <v>187</v>
      </c>
      <c r="E279" s="11" t="s">
        <v>188</v>
      </c>
      <c r="F279" s="12">
        <v>14536.6666666667</v>
      </c>
      <c r="G279" s="13"/>
    </row>
    <row r="280" ht="60" spans="1:7">
      <c r="A280" s="8"/>
      <c r="B280" s="9"/>
      <c r="C280" s="16"/>
      <c r="D280" s="9"/>
      <c r="E280" s="11" t="s">
        <v>189</v>
      </c>
      <c r="F280" s="12"/>
      <c r="G280" s="13"/>
    </row>
    <row r="281" ht="96" spans="1:7">
      <c r="A281" s="8"/>
      <c r="B281" s="9"/>
      <c r="C281" s="16"/>
      <c r="D281" s="9"/>
      <c r="E281" s="11" t="s">
        <v>190</v>
      </c>
      <c r="F281" s="12"/>
      <c r="G281" s="13"/>
    </row>
    <row r="282" ht="13.5" spans="1:7">
      <c r="A282" s="8"/>
      <c r="B282" s="9"/>
      <c r="C282" s="16"/>
      <c r="D282" s="9"/>
      <c r="E282" s="11" t="s">
        <v>191</v>
      </c>
      <c r="F282" s="12"/>
      <c r="G282" s="13"/>
    </row>
  </sheetData>
  <mergeCells count="421">
    <mergeCell ref="A1:G1"/>
    <mergeCell ref="A2:A5"/>
    <mergeCell ref="A6:A9"/>
    <mergeCell ref="A10:A13"/>
    <mergeCell ref="A14:A17"/>
    <mergeCell ref="A18:A21"/>
    <mergeCell ref="A22:A25"/>
    <mergeCell ref="A26:A30"/>
    <mergeCell ref="A31:A34"/>
    <mergeCell ref="A35:A38"/>
    <mergeCell ref="A39:A42"/>
    <mergeCell ref="A43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6"/>
    <mergeCell ref="A97:A99"/>
    <mergeCell ref="A100:A102"/>
    <mergeCell ref="A103:A105"/>
    <mergeCell ref="A106:A108"/>
    <mergeCell ref="A111:A114"/>
    <mergeCell ref="A115:A119"/>
    <mergeCell ref="A120:A125"/>
    <mergeCell ref="A126:A128"/>
    <mergeCell ref="A129:A131"/>
    <mergeCell ref="A132:A134"/>
    <mergeCell ref="A135:A137"/>
    <mergeCell ref="A138:A140"/>
    <mergeCell ref="A141:A143"/>
    <mergeCell ref="A144:A147"/>
    <mergeCell ref="A148:A154"/>
    <mergeCell ref="A155:A158"/>
    <mergeCell ref="A159:A160"/>
    <mergeCell ref="A161:A164"/>
    <mergeCell ref="A165:A170"/>
    <mergeCell ref="A171:A174"/>
    <mergeCell ref="A175:A181"/>
    <mergeCell ref="A182:A188"/>
    <mergeCell ref="A189:A192"/>
    <mergeCell ref="A193:A196"/>
    <mergeCell ref="A197:A199"/>
    <mergeCell ref="A200:A202"/>
    <mergeCell ref="A203:A207"/>
    <mergeCell ref="A208:A211"/>
    <mergeCell ref="A212:A215"/>
    <mergeCell ref="A216:A219"/>
    <mergeCell ref="A220:A224"/>
    <mergeCell ref="A225:A228"/>
    <mergeCell ref="A229:A231"/>
    <mergeCell ref="A232:A235"/>
    <mergeCell ref="A236:A239"/>
    <mergeCell ref="A240:A243"/>
    <mergeCell ref="A244:A247"/>
    <mergeCell ref="A248:A252"/>
    <mergeCell ref="A253:A255"/>
    <mergeCell ref="A256:A258"/>
    <mergeCell ref="A259:A265"/>
    <mergeCell ref="A266:A268"/>
    <mergeCell ref="A269:A270"/>
    <mergeCell ref="A271:A275"/>
    <mergeCell ref="A276:A278"/>
    <mergeCell ref="A279:A282"/>
    <mergeCell ref="B2:B5"/>
    <mergeCell ref="B6:B9"/>
    <mergeCell ref="B10:B13"/>
    <mergeCell ref="B14:B17"/>
    <mergeCell ref="B18:B21"/>
    <mergeCell ref="B22:B25"/>
    <mergeCell ref="B26:B30"/>
    <mergeCell ref="B31:B34"/>
    <mergeCell ref="B35:B38"/>
    <mergeCell ref="B39:B42"/>
    <mergeCell ref="B43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6"/>
    <mergeCell ref="B97:B99"/>
    <mergeCell ref="B100:B102"/>
    <mergeCell ref="B103:B105"/>
    <mergeCell ref="B106:B108"/>
    <mergeCell ref="B111:B114"/>
    <mergeCell ref="B115:B119"/>
    <mergeCell ref="B120:B125"/>
    <mergeCell ref="B126:B128"/>
    <mergeCell ref="B129:B131"/>
    <mergeCell ref="B132:B134"/>
    <mergeCell ref="B135:B137"/>
    <mergeCell ref="B138:B140"/>
    <mergeCell ref="B141:B143"/>
    <mergeCell ref="B144:B147"/>
    <mergeCell ref="B148:B154"/>
    <mergeCell ref="B155:B158"/>
    <mergeCell ref="B159:B160"/>
    <mergeCell ref="B161:B164"/>
    <mergeCell ref="B165:B170"/>
    <mergeCell ref="B171:B174"/>
    <mergeCell ref="B175:B181"/>
    <mergeCell ref="B182:B188"/>
    <mergeCell ref="B189:B192"/>
    <mergeCell ref="B193:B196"/>
    <mergeCell ref="B197:B199"/>
    <mergeCell ref="B200:B202"/>
    <mergeCell ref="B203:B207"/>
    <mergeCell ref="B208:B211"/>
    <mergeCell ref="B212:B215"/>
    <mergeCell ref="B216:B219"/>
    <mergeCell ref="B220:B224"/>
    <mergeCell ref="B225:B228"/>
    <mergeCell ref="B229:B231"/>
    <mergeCell ref="B232:B235"/>
    <mergeCell ref="B236:B239"/>
    <mergeCell ref="B240:B243"/>
    <mergeCell ref="B244:B247"/>
    <mergeCell ref="B248:B252"/>
    <mergeCell ref="B253:B255"/>
    <mergeCell ref="B256:B258"/>
    <mergeCell ref="B259:B265"/>
    <mergeCell ref="B266:B268"/>
    <mergeCell ref="B269:B270"/>
    <mergeCell ref="B271:B275"/>
    <mergeCell ref="B276:B278"/>
    <mergeCell ref="B279:B282"/>
    <mergeCell ref="C2:C5"/>
    <mergeCell ref="C6:C9"/>
    <mergeCell ref="C10:C13"/>
    <mergeCell ref="C14:C17"/>
    <mergeCell ref="C18:C21"/>
    <mergeCell ref="C22:C25"/>
    <mergeCell ref="C26:C30"/>
    <mergeCell ref="C31:C34"/>
    <mergeCell ref="C35:C38"/>
    <mergeCell ref="C39:C42"/>
    <mergeCell ref="C43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6"/>
    <mergeCell ref="C97:C99"/>
    <mergeCell ref="C100:C102"/>
    <mergeCell ref="C103:C105"/>
    <mergeCell ref="C106:C108"/>
    <mergeCell ref="C111:C114"/>
    <mergeCell ref="C115:C119"/>
    <mergeCell ref="C120:C125"/>
    <mergeCell ref="C126:C128"/>
    <mergeCell ref="C129:C131"/>
    <mergeCell ref="C132:C134"/>
    <mergeCell ref="C135:C137"/>
    <mergeCell ref="C138:C140"/>
    <mergeCell ref="C141:C143"/>
    <mergeCell ref="C144:C147"/>
    <mergeCell ref="C148:C154"/>
    <mergeCell ref="C155:C158"/>
    <mergeCell ref="C159:C160"/>
    <mergeCell ref="C161:C164"/>
    <mergeCell ref="C165:C170"/>
    <mergeCell ref="C171:C174"/>
    <mergeCell ref="C175:C181"/>
    <mergeCell ref="C182:C188"/>
    <mergeCell ref="C189:C192"/>
    <mergeCell ref="C193:C196"/>
    <mergeCell ref="C197:C199"/>
    <mergeCell ref="C200:C202"/>
    <mergeCell ref="C203:C207"/>
    <mergeCell ref="C208:C211"/>
    <mergeCell ref="C212:C215"/>
    <mergeCell ref="C216:C219"/>
    <mergeCell ref="C220:C224"/>
    <mergeCell ref="C225:C228"/>
    <mergeCell ref="C229:C231"/>
    <mergeCell ref="C232:C235"/>
    <mergeCell ref="C236:C239"/>
    <mergeCell ref="C240:C243"/>
    <mergeCell ref="C244:C247"/>
    <mergeCell ref="C248:C252"/>
    <mergeCell ref="C253:C255"/>
    <mergeCell ref="C256:C258"/>
    <mergeCell ref="C259:C265"/>
    <mergeCell ref="C266:C268"/>
    <mergeCell ref="C269:C270"/>
    <mergeCell ref="C271:C275"/>
    <mergeCell ref="C276:C278"/>
    <mergeCell ref="C279:C282"/>
    <mergeCell ref="D2:D5"/>
    <mergeCell ref="D6:D9"/>
    <mergeCell ref="D10:D13"/>
    <mergeCell ref="D14:D17"/>
    <mergeCell ref="D18:D21"/>
    <mergeCell ref="D22:D25"/>
    <mergeCell ref="D26:D30"/>
    <mergeCell ref="D31:D34"/>
    <mergeCell ref="D35:D38"/>
    <mergeCell ref="D39:D42"/>
    <mergeCell ref="D43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6"/>
    <mergeCell ref="D97:D99"/>
    <mergeCell ref="D100:D102"/>
    <mergeCell ref="D103:D105"/>
    <mergeCell ref="D106:D108"/>
    <mergeCell ref="D111:D114"/>
    <mergeCell ref="D115:D119"/>
    <mergeCell ref="D120:D125"/>
    <mergeCell ref="D126:D128"/>
    <mergeCell ref="D129:D131"/>
    <mergeCell ref="D132:D134"/>
    <mergeCell ref="D135:D137"/>
    <mergeCell ref="D138:D140"/>
    <mergeCell ref="D141:D143"/>
    <mergeCell ref="D144:D147"/>
    <mergeCell ref="D148:D154"/>
    <mergeCell ref="D155:D158"/>
    <mergeCell ref="D159:D160"/>
    <mergeCell ref="D161:D164"/>
    <mergeCell ref="D165:D170"/>
    <mergeCell ref="D171:D174"/>
    <mergeCell ref="D175:D181"/>
    <mergeCell ref="D182:D188"/>
    <mergeCell ref="D189:D192"/>
    <mergeCell ref="D193:D196"/>
    <mergeCell ref="D197:D199"/>
    <mergeCell ref="D200:D202"/>
    <mergeCell ref="D203:D207"/>
    <mergeCell ref="D208:D211"/>
    <mergeCell ref="D212:D215"/>
    <mergeCell ref="D216:D219"/>
    <mergeCell ref="D220:D224"/>
    <mergeCell ref="D225:D228"/>
    <mergeCell ref="D229:D231"/>
    <mergeCell ref="D232:D235"/>
    <mergeCell ref="D236:D239"/>
    <mergeCell ref="D240:D243"/>
    <mergeCell ref="D244:D247"/>
    <mergeCell ref="D248:D252"/>
    <mergeCell ref="D253:D255"/>
    <mergeCell ref="D256:D258"/>
    <mergeCell ref="D259:D265"/>
    <mergeCell ref="D266:D268"/>
    <mergeCell ref="D269:D270"/>
    <mergeCell ref="D271:D275"/>
    <mergeCell ref="D276:D278"/>
    <mergeCell ref="D279:D282"/>
    <mergeCell ref="E2:E5"/>
    <mergeCell ref="E92:E96"/>
    <mergeCell ref="E161:E164"/>
    <mergeCell ref="E165:E170"/>
    <mergeCell ref="E266:E268"/>
    <mergeCell ref="E269:E270"/>
    <mergeCell ref="F2:F5"/>
    <mergeCell ref="F6:F9"/>
    <mergeCell ref="F10:F13"/>
    <mergeCell ref="F14:F17"/>
    <mergeCell ref="F18:F21"/>
    <mergeCell ref="F22:F25"/>
    <mergeCell ref="F26:F30"/>
    <mergeCell ref="F31:F34"/>
    <mergeCell ref="F35:F38"/>
    <mergeCell ref="F39:F42"/>
    <mergeCell ref="F43:F47"/>
    <mergeCell ref="F48:F51"/>
    <mergeCell ref="F52:F55"/>
    <mergeCell ref="F56:F59"/>
    <mergeCell ref="F60:F63"/>
    <mergeCell ref="F64:F67"/>
    <mergeCell ref="F68:F71"/>
    <mergeCell ref="F72:F75"/>
    <mergeCell ref="F76:F79"/>
    <mergeCell ref="F80:F83"/>
    <mergeCell ref="F84:F87"/>
    <mergeCell ref="F88:F91"/>
    <mergeCell ref="F92:F96"/>
    <mergeCell ref="F97:F99"/>
    <mergeCell ref="F100:F102"/>
    <mergeCell ref="F103:F105"/>
    <mergeCell ref="F106:F108"/>
    <mergeCell ref="F111:F114"/>
    <mergeCell ref="F115:F119"/>
    <mergeCell ref="F120:F125"/>
    <mergeCell ref="F126:F128"/>
    <mergeCell ref="F129:F131"/>
    <mergeCell ref="F132:F134"/>
    <mergeCell ref="F135:F137"/>
    <mergeCell ref="F138:F140"/>
    <mergeCell ref="F141:F143"/>
    <mergeCell ref="F144:F147"/>
    <mergeCell ref="F148:F154"/>
    <mergeCell ref="F155:F158"/>
    <mergeCell ref="F159:F160"/>
    <mergeCell ref="F161:F164"/>
    <mergeCell ref="F165:F170"/>
    <mergeCell ref="F171:F174"/>
    <mergeCell ref="F175:F181"/>
    <mergeCell ref="F182:F188"/>
    <mergeCell ref="F189:F192"/>
    <mergeCell ref="F193:F196"/>
    <mergeCell ref="F197:F199"/>
    <mergeCell ref="F200:F202"/>
    <mergeCell ref="F203:F207"/>
    <mergeCell ref="F208:F211"/>
    <mergeCell ref="F212:F215"/>
    <mergeCell ref="F216:F219"/>
    <mergeCell ref="F220:F224"/>
    <mergeCell ref="F225:F228"/>
    <mergeCell ref="F229:F231"/>
    <mergeCell ref="F232:F235"/>
    <mergeCell ref="F236:F239"/>
    <mergeCell ref="F240:F243"/>
    <mergeCell ref="F244:F247"/>
    <mergeCell ref="F248:F252"/>
    <mergeCell ref="F253:F255"/>
    <mergeCell ref="F256:F258"/>
    <mergeCell ref="F259:F265"/>
    <mergeCell ref="F266:F268"/>
    <mergeCell ref="F269:F270"/>
    <mergeCell ref="F271:F275"/>
    <mergeCell ref="F276:F278"/>
    <mergeCell ref="F279:F282"/>
    <mergeCell ref="G2:G5"/>
    <mergeCell ref="G6:G9"/>
    <mergeCell ref="G10:G13"/>
    <mergeCell ref="G14:G17"/>
    <mergeCell ref="G18:G21"/>
    <mergeCell ref="G22:G25"/>
    <mergeCell ref="G26:G30"/>
    <mergeCell ref="G31:G34"/>
    <mergeCell ref="G35:G38"/>
    <mergeCell ref="G39:G42"/>
    <mergeCell ref="G43:G47"/>
    <mergeCell ref="G48:G51"/>
    <mergeCell ref="G52:G55"/>
    <mergeCell ref="G56:G59"/>
    <mergeCell ref="G60:G63"/>
    <mergeCell ref="G64:G67"/>
    <mergeCell ref="G68:G71"/>
    <mergeCell ref="G72:G75"/>
    <mergeCell ref="G76:G79"/>
    <mergeCell ref="G80:G83"/>
    <mergeCell ref="G84:G87"/>
    <mergeCell ref="G88:G91"/>
    <mergeCell ref="G92:G96"/>
    <mergeCell ref="G97:G99"/>
    <mergeCell ref="G100:G102"/>
    <mergeCell ref="G103:G105"/>
    <mergeCell ref="G106:G109"/>
    <mergeCell ref="G111:G114"/>
    <mergeCell ref="G115:G119"/>
    <mergeCell ref="G120:G125"/>
    <mergeCell ref="G126:G128"/>
    <mergeCell ref="G129:G131"/>
    <mergeCell ref="G132:G134"/>
    <mergeCell ref="G135:G137"/>
    <mergeCell ref="G138:G140"/>
    <mergeCell ref="G141:G143"/>
    <mergeCell ref="G144:G147"/>
    <mergeCell ref="G148:G154"/>
    <mergeCell ref="G155:G158"/>
    <mergeCell ref="G159:G160"/>
    <mergeCell ref="G161:G164"/>
    <mergeCell ref="G165:G170"/>
    <mergeCell ref="G171:G174"/>
    <mergeCell ref="G175:G181"/>
    <mergeCell ref="G182:G188"/>
    <mergeCell ref="G189:G192"/>
    <mergeCell ref="G193:G196"/>
    <mergeCell ref="G197:G199"/>
    <mergeCell ref="G200:G202"/>
    <mergeCell ref="G203:G207"/>
    <mergeCell ref="G208:G211"/>
    <mergeCell ref="G212:G215"/>
    <mergeCell ref="G216:G219"/>
    <mergeCell ref="G220:G224"/>
    <mergeCell ref="G225:G228"/>
    <mergeCell ref="G229:G231"/>
    <mergeCell ref="G232:G235"/>
    <mergeCell ref="G236:G239"/>
    <mergeCell ref="G240:G243"/>
    <mergeCell ref="G244:G247"/>
    <mergeCell ref="G248:G252"/>
    <mergeCell ref="G253:G255"/>
    <mergeCell ref="G256:G258"/>
    <mergeCell ref="G259:G265"/>
    <mergeCell ref="G266:G268"/>
    <mergeCell ref="G269:G270"/>
    <mergeCell ref="G271:G275"/>
    <mergeCell ref="G276:G278"/>
    <mergeCell ref="G279:G282"/>
  </mergeCells>
  <pageMargins left="0.7" right="0.7" top="0.75" bottom="0.75" header="0.3" footer="0.3"/>
  <pageSetup paperSize="9" scale="58" orientation="landscape"/>
  <headerFooter/>
  <rowBreaks count="12" manualBreakCount="12">
    <brk id="21" max="16383" man="1"/>
    <brk id="38" max="16383" man="1"/>
    <brk id="59" max="16383" man="1"/>
    <brk id="79" max="16383" man="1"/>
    <brk id="99" max="16383" man="1"/>
    <brk id="114" max="16383" man="1"/>
    <brk id="140" max="16383" man="1"/>
    <brk id="164" max="16383" man="1"/>
    <brk id="192" max="16383" man="1"/>
    <brk id="215" max="16383" man="1"/>
    <brk id="235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最高限价平均表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710-CYH</dc:creator>
  <cp:lastModifiedBy>Ivy</cp:lastModifiedBy>
  <dcterms:created xsi:type="dcterms:W3CDTF">2023-05-12T11:15:00Z</dcterms:created>
  <dcterms:modified xsi:type="dcterms:W3CDTF">2026-03-26T09:50:50Z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F50D008B917C48D3ADFFA85AE2D0B305_12</vt:lpwstr>
  </property>
  <property fmtid="{D5CDD505-2E9C-101B-9397-08002B2CF9AE}" pid="4" name="CalculationRule">
    <vt:i4>0</vt:i4>
  </property>
</Properties>
</file>